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РАСТЕНИЕВОДСТВО!$A$1:$CF$32</definedName>
  </definedNames>
  <calcPr calcId="145621" fullCalcOnLoad="1"/>
</workbook>
</file>

<file path=xl/calcChain.xml><?xml version="1.0" encoding="utf-8"?>
<calcChain xmlns="http://schemas.openxmlformats.org/spreadsheetml/2006/main">
  <c r="AX35" i="1" l="1"/>
  <c r="CB32" i="1"/>
  <c r="BP32" i="1"/>
  <c r="BM32" i="1"/>
  <c r="BL32" i="1"/>
  <c r="BI32" i="1"/>
  <c r="BH32" i="1"/>
  <c r="BE32" i="1"/>
  <c r="BD32" i="1"/>
  <c r="BA32" i="1"/>
  <c r="AZ32" i="1"/>
  <c r="S32" i="1"/>
  <c r="K32" i="1"/>
  <c r="G32" i="1"/>
  <c r="Z31" i="1"/>
  <c r="CB30" i="1"/>
  <c r="BM30" i="1"/>
  <c r="BL30" i="1"/>
  <c r="BI30" i="1"/>
  <c r="BH30" i="1"/>
  <c r="BE30" i="1"/>
  <c r="BD30" i="1"/>
  <c r="BA30" i="1"/>
  <c r="AZ30" i="1"/>
  <c r="Q30" i="1"/>
  <c r="S30" i="1"/>
  <c r="K30" i="1"/>
  <c r="G30" i="1"/>
  <c r="CM29" i="1"/>
  <c r="CL29" i="1"/>
  <c r="CK29" i="1"/>
  <c r="CK31" i="1"/>
  <c r="CJ29" i="1"/>
  <c r="CJ31" i="1"/>
  <c r="CI29" i="1"/>
  <c r="CI31" i="1"/>
  <c r="CH29" i="1"/>
  <c r="CH31" i="1"/>
  <c r="CG29" i="1"/>
  <c r="CF29" i="1"/>
  <c r="CF31" i="1"/>
  <c r="CE29" i="1"/>
  <c r="CE31" i="1"/>
  <c r="CD29" i="1"/>
  <c r="CD31" i="1"/>
  <c r="CC29" i="1"/>
  <c r="BZ29" i="1"/>
  <c r="BZ31" i="1"/>
  <c r="BY29" i="1"/>
  <c r="BY31" i="1"/>
  <c r="BX29" i="1"/>
  <c r="BX31" i="1"/>
  <c r="BW29" i="1"/>
  <c r="BU29" i="1"/>
  <c r="BU31" i="1"/>
  <c r="BT29" i="1"/>
  <c r="BS29" i="1"/>
  <c r="BS31" i="1"/>
  <c r="BR29" i="1"/>
  <c r="BR31" i="1"/>
  <c r="BQ29" i="1"/>
  <c r="BQ31" i="1"/>
  <c r="BP29" i="1"/>
  <c r="BP31" i="1"/>
  <c r="BO29" i="1"/>
  <c r="BO31" i="1"/>
  <c r="BN29" i="1"/>
  <c r="BN31" i="1"/>
  <c r="BK29" i="1"/>
  <c r="BK31" i="1"/>
  <c r="BJ29" i="1"/>
  <c r="BJ31" i="1"/>
  <c r="BG29" i="1"/>
  <c r="BG31" i="1"/>
  <c r="BF29" i="1"/>
  <c r="BF31" i="1"/>
  <c r="BC29" i="1"/>
  <c r="BC31" i="1"/>
  <c r="BB29" i="1"/>
  <c r="BB31" i="1"/>
  <c r="AY29" i="1"/>
  <c r="AY31" i="1"/>
  <c r="AX29" i="1"/>
  <c r="AX31" i="1"/>
  <c r="AW29" i="1"/>
  <c r="AW31" i="1"/>
  <c r="AV29" i="1"/>
  <c r="AV31" i="1"/>
  <c r="AU29" i="1"/>
  <c r="AU31" i="1"/>
  <c r="AT29" i="1"/>
  <c r="AT31" i="1"/>
  <c r="AS29" i="1"/>
  <c r="AS31" i="1"/>
  <c r="AR29" i="1"/>
  <c r="AR31" i="1"/>
  <c r="AQ29" i="1"/>
  <c r="AQ31" i="1"/>
  <c r="AP29" i="1"/>
  <c r="AP31" i="1"/>
  <c r="AO29" i="1"/>
  <c r="AO31" i="1"/>
  <c r="AN29" i="1"/>
  <c r="AN31" i="1"/>
  <c r="AM29" i="1"/>
  <c r="AM31" i="1"/>
  <c r="AL29" i="1"/>
  <c r="AL31" i="1"/>
  <c r="AK29" i="1"/>
  <c r="AK31" i="1"/>
  <c r="AJ29" i="1"/>
  <c r="AJ31" i="1"/>
  <c r="AI29" i="1"/>
  <c r="AI31" i="1"/>
  <c r="AH29" i="1"/>
  <c r="AH31" i="1"/>
  <c r="AG29" i="1"/>
  <c r="AG31" i="1"/>
  <c r="AF29" i="1"/>
  <c r="AF31" i="1"/>
  <c r="AE29" i="1"/>
  <c r="AE31" i="1"/>
  <c r="AD29" i="1"/>
  <c r="AD31" i="1"/>
  <c r="AC29" i="1"/>
  <c r="AC31" i="1"/>
  <c r="AB29" i="1"/>
  <c r="AB31" i="1"/>
  <c r="AA29" i="1"/>
  <c r="AA31" i="1"/>
  <c r="Y29" i="1"/>
  <c r="Y31" i="1"/>
  <c r="X29" i="1"/>
  <c r="X31" i="1"/>
  <c r="W29" i="1"/>
  <c r="W31" i="1"/>
  <c r="V29" i="1"/>
  <c r="V31" i="1"/>
  <c r="U29" i="1"/>
  <c r="U31" i="1"/>
  <c r="T29" i="1"/>
  <c r="T31" i="1"/>
  <c r="R29" i="1"/>
  <c r="R31" i="1"/>
  <c r="P29" i="1"/>
  <c r="P31" i="1"/>
  <c r="O29" i="1"/>
  <c r="O31" i="1"/>
  <c r="N29" i="1"/>
  <c r="N31" i="1"/>
  <c r="M29" i="1"/>
  <c r="M31" i="1"/>
  <c r="J29" i="1"/>
  <c r="J31" i="1"/>
  <c r="I29" i="1"/>
  <c r="K29" i="1"/>
  <c r="F29" i="1"/>
  <c r="F31" i="1"/>
  <c r="E29" i="1"/>
  <c r="G29" i="1"/>
  <c r="D29" i="1"/>
  <c r="D31" i="1"/>
  <c r="C29" i="1"/>
  <c r="C31" i="1"/>
  <c r="CA28" i="1"/>
  <c r="BV28" i="1"/>
  <c r="CB28" i="1"/>
  <c r="BM28" i="1"/>
  <c r="BI28" i="1"/>
  <c r="BE28" i="1"/>
  <c r="BA28" i="1"/>
  <c r="AZ28" i="1"/>
  <c r="K28" i="1"/>
  <c r="CA27" i="1"/>
  <c r="BV27" i="1"/>
  <c r="CB27" i="1"/>
  <c r="BM27" i="1"/>
  <c r="BI27" i="1"/>
  <c r="BE27" i="1"/>
  <c r="BD27" i="1"/>
  <c r="BA27" i="1"/>
  <c r="AZ27" i="1"/>
  <c r="K27" i="1"/>
  <c r="CA26" i="1"/>
  <c r="BV26" i="1"/>
  <c r="CB26" i="1"/>
  <c r="BP26" i="1"/>
  <c r="BM26" i="1"/>
  <c r="BL26" i="1"/>
  <c r="BI26" i="1"/>
  <c r="BE26" i="1"/>
  <c r="BD26" i="1"/>
  <c r="BA26" i="1"/>
  <c r="AZ26" i="1"/>
  <c r="S26" i="1"/>
  <c r="K26" i="1"/>
  <c r="H26" i="1"/>
  <c r="G26" i="1"/>
  <c r="CA25" i="1"/>
  <c r="BV25" i="1"/>
  <c r="CB25" i="1"/>
  <c r="BM25" i="1"/>
  <c r="BI25" i="1"/>
  <c r="BE25" i="1"/>
  <c r="BA25" i="1"/>
  <c r="H25" i="1"/>
  <c r="CA24" i="1"/>
  <c r="BV24" i="1"/>
  <c r="CB24" i="1"/>
  <c r="BP24" i="1"/>
  <c r="BM24" i="1"/>
  <c r="BI24" i="1"/>
  <c r="BH24" i="1"/>
  <c r="BE24" i="1"/>
  <c r="BA24" i="1"/>
  <c r="AZ24" i="1"/>
  <c r="K24" i="1"/>
  <c r="H24" i="1"/>
  <c r="G24" i="1"/>
  <c r="CA23" i="1"/>
  <c r="BV23" i="1"/>
  <c r="CB23" i="1"/>
  <c r="BM23" i="1"/>
  <c r="BI23" i="1"/>
  <c r="BH23" i="1"/>
  <c r="BE23" i="1"/>
  <c r="BD23" i="1"/>
  <c r="BA23" i="1"/>
  <c r="AZ23" i="1"/>
  <c r="K23" i="1"/>
  <c r="H23" i="1"/>
  <c r="G23" i="1"/>
  <c r="CA22" i="1"/>
  <c r="BV22" i="1"/>
  <c r="CB22" i="1"/>
  <c r="BM22" i="1"/>
  <c r="BI22" i="1"/>
  <c r="BE22" i="1"/>
  <c r="BA22" i="1"/>
  <c r="AZ22" i="1"/>
  <c r="S22" i="1"/>
  <c r="K22" i="1"/>
  <c r="H22" i="1"/>
  <c r="G22" i="1"/>
  <c r="CA21" i="1"/>
  <c r="BV21" i="1"/>
  <c r="CB21" i="1"/>
  <c r="BP21" i="1"/>
  <c r="BM21" i="1"/>
  <c r="BL21" i="1"/>
  <c r="BI21" i="1"/>
  <c r="BE21" i="1"/>
  <c r="BD21" i="1"/>
  <c r="BA21" i="1"/>
  <c r="AZ21" i="1"/>
  <c r="S21" i="1"/>
  <c r="K21" i="1"/>
  <c r="H21" i="1"/>
  <c r="G21" i="1"/>
  <c r="CA20" i="1"/>
  <c r="BV20" i="1"/>
  <c r="CB20" i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A19" i="1"/>
  <c r="BV19" i="1"/>
  <c r="CB19" i="1"/>
  <c r="BM19" i="1"/>
  <c r="BI19" i="1"/>
  <c r="BH19" i="1"/>
  <c r="BE19" i="1"/>
  <c r="BD19" i="1"/>
  <c r="BA19" i="1"/>
  <c r="AZ19" i="1"/>
  <c r="S19" i="1"/>
  <c r="Q19" i="1"/>
  <c r="K19" i="1"/>
  <c r="H19" i="1"/>
  <c r="G19" i="1"/>
  <c r="CA18" i="1"/>
  <c r="BV18" i="1"/>
  <c r="CB18" i="1"/>
  <c r="BP18" i="1"/>
  <c r="BM18" i="1"/>
  <c r="BI18" i="1"/>
  <c r="BE18" i="1"/>
  <c r="BD18" i="1"/>
  <c r="BA18" i="1"/>
  <c r="AZ18" i="1"/>
  <c r="S18" i="1"/>
  <c r="K18" i="1"/>
  <c r="H18" i="1"/>
  <c r="G18" i="1"/>
  <c r="BV17" i="1"/>
  <c r="CB17" i="1"/>
  <c r="BP17" i="1"/>
  <c r="BM17" i="1"/>
  <c r="BL17" i="1"/>
  <c r="BI17" i="1"/>
  <c r="BE17" i="1"/>
  <c r="BD17" i="1"/>
  <c r="BA17" i="1"/>
  <c r="AZ17" i="1"/>
  <c r="S17" i="1"/>
  <c r="K17" i="1"/>
  <c r="H17" i="1"/>
  <c r="G17" i="1"/>
  <c r="CA16" i="1"/>
  <c r="BV16" i="1"/>
  <c r="CB16" i="1"/>
  <c r="BP16" i="1"/>
  <c r="BM16" i="1"/>
  <c r="BL16" i="1"/>
  <c r="BI16" i="1"/>
  <c r="BH16" i="1"/>
  <c r="BE16" i="1"/>
  <c r="BD16" i="1"/>
  <c r="BA16" i="1"/>
  <c r="AZ16" i="1"/>
  <c r="Q16" i="1"/>
  <c r="S16" i="1"/>
  <c r="L16" i="1"/>
  <c r="K16" i="1"/>
  <c r="H16" i="1"/>
  <c r="G16" i="1"/>
  <c r="CA15" i="1"/>
  <c r="BV15" i="1"/>
  <c r="CB15" i="1"/>
  <c r="BP15" i="1"/>
  <c r="BM15" i="1"/>
  <c r="BI15" i="1"/>
  <c r="BH15" i="1"/>
  <c r="BE15" i="1"/>
  <c r="BD15" i="1"/>
  <c r="BA15" i="1"/>
  <c r="AZ15" i="1"/>
  <c r="S15" i="1"/>
  <c r="Q15" i="1"/>
  <c r="L15" i="1"/>
  <c r="K15" i="1"/>
  <c r="H15" i="1"/>
  <c r="G15" i="1"/>
  <c r="CA14" i="1"/>
  <c r="BV14" i="1"/>
  <c r="CB14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CA13" i="1"/>
  <c r="BV13" i="1"/>
  <c r="CB13" i="1"/>
  <c r="BP13" i="1"/>
  <c r="BM13" i="1"/>
  <c r="BI13" i="1"/>
  <c r="BH13" i="1"/>
  <c r="BE13" i="1"/>
  <c r="BD13" i="1"/>
  <c r="BA13" i="1"/>
  <c r="AZ13" i="1"/>
  <c r="Q13" i="1"/>
  <c r="S13" i="1"/>
  <c r="K13" i="1"/>
  <c r="H13" i="1"/>
  <c r="G13" i="1"/>
  <c r="CA12" i="1"/>
  <c r="BV12" i="1"/>
  <c r="CB12" i="1"/>
  <c r="BP12" i="1"/>
  <c r="BM12" i="1"/>
  <c r="BL12" i="1"/>
  <c r="BI12" i="1"/>
  <c r="BH12" i="1"/>
  <c r="BE12" i="1"/>
  <c r="BD12" i="1"/>
  <c r="BA12" i="1"/>
  <c r="AZ12" i="1"/>
  <c r="S12" i="1"/>
  <c r="Q12" i="1"/>
  <c r="L12" i="1"/>
  <c r="K12" i="1"/>
  <c r="H12" i="1"/>
  <c r="G12" i="1"/>
  <c r="CA11" i="1"/>
  <c r="BV11" i="1"/>
  <c r="CB11" i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CA10" i="1"/>
  <c r="BV10" i="1"/>
  <c r="CB10" i="1"/>
  <c r="BP10" i="1"/>
  <c r="BM10" i="1"/>
  <c r="BI10" i="1"/>
  <c r="BH10" i="1"/>
  <c r="BE10" i="1"/>
  <c r="BD10" i="1"/>
  <c r="BA10" i="1"/>
  <c r="AZ10" i="1"/>
  <c r="S10" i="1"/>
  <c r="Q10" i="1"/>
  <c r="K10" i="1"/>
  <c r="H10" i="1"/>
  <c r="G10" i="1"/>
  <c r="CA9" i="1"/>
  <c r="BV9" i="1"/>
  <c r="CB9" i="1"/>
  <c r="BP9" i="1"/>
  <c r="BM9" i="1"/>
  <c r="BL9" i="1"/>
  <c r="BI9" i="1"/>
  <c r="BH9" i="1"/>
  <c r="BE9" i="1"/>
  <c r="BD9" i="1"/>
  <c r="BA9" i="1"/>
  <c r="AZ9" i="1"/>
  <c r="Q9" i="1"/>
  <c r="S9" i="1"/>
  <c r="K9" i="1"/>
  <c r="H9" i="1"/>
  <c r="G9" i="1"/>
  <c r="CA8" i="1"/>
  <c r="BV8" i="1"/>
  <c r="CB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A7" i="1"/>
  <c r="BV7" i="1"/>
  <c r="CB7" i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CA6" i="1"/>
  <c r="BV6" i="1"/>
  <c r="CB6" i="1"/>
  <c r="BP6" i="1"/>
  <c r="BM6" i="1"/>
  <c r="BI6" i="1"/>
  <c r="BE6" i="1"/>
  <c r="BA6" i="1"/>
  <c r="S6" i="1"/>
  <c r="H6" i="1"/>
  <c r="G6" i="1"/>
  <c r="CA5" i="1"/>
  <c r="BV5" i="1"/>
  <c r="BV29" i="1"/>
  <c r="BP5" i="1"/>
  <c r="BM5" i="1"/>
  <c r="BM29" i="1"/>
  <c r="BL5" i="1"/>
  <c r="BI5" i="1"/>
  <c r="BI29" i="1"/>
  <c r="BH5" i="1"/>
  <c r="BE5" i="1"/>
  <c r="BE29" i="1"/>
  <c r="BD5" i="1"/>
  <c r="BA5" i="1"/>
  <c r="BA29" i="1"/>
  <c r="AZ5" i="1"/>
  <c r="S5" i="1"/>
  <c r="Q5" i="1"/>
  <c r="Q29" i="1"/>
  <c r="L5" i="1"/>
  <c r="L29" i="1"/>
  <c r="L31" i="1"/>
  <c r="K5" i="1"/>
  <c r="H5" i="1"/>
  <c r="H29" i="1"/>
  <c r="H31" i="1"/>
  <c r="G5" i="1"/>
  <c r="S29" i="1"/>
  <c r="Q31" i="1"/>
  <c r="S31" i="1"/>
  <c r="CB29" i="1"/>
  <c r="BV31" i="1"/>
  <c r="CB31" i="1"/>
  <c r="K31" i="1"/>
  <c r="AZ31" i="1"/>
  <c r="BA31" i="1"/>
  <c r="BD31" i="1"/>
  <c r="BE31" i="1"/>
  <c r="BH31" i="1"/>
  <c r="BI31" i="1"/>
  <c r="BL31" i="1"/>
  <c r="BM31" i="1"/>
  <c r="CA29" i="1"/>
  <c r="E31" i="1"/>
  <c r="G31" i="1"/>
  <c r="I31" i="1"/>
  <c r="CB5" i="1"/>
  <c r="AZ29" i="1"/>
  <c r="BD29" i="1"/>
  <c r="BH29" i="1"/>
  <c r="BL29" i="1"/>
</calcChain>
</file>

<file path=xl/sharedStrings.xml><?xml version="1.0" encoding="utf-8"?>
<sst xmlns="http://schemas.openxmlformats.org/spreadsheetml/2006/main" count="178" uniqueCount="104">
  <si>
    <t>Оперативные данные по полевым работам по Можгинскому району на 25 июля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</si>
  <si>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</si>
  <si>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</si>
  <si>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</si>
  <si>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</si>
  <si>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</si>
  <si>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</si>
  <si>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</si>
  <si>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</si>
  <si>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</si>
  <si>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</si>
  <si>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</si>
  <si>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</si>
  <si>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</si>
  <si>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</si>
  <si>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</si>
  <si>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</si>
  <si>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</si>
  <si>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</si>
  <si>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i/>
        <sz val="12"/>
        <rFont val="Times New Roman"/>
        <family val="1"/>
        <charset val="204"/>
      </rPr>
      <t xml:space="preserve"> условную </t>
    </r>
    <r>
      <rPr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</si>
  <si>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</si>
  <si>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</si>
  <si>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</si>
  <si>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</si>
  <si>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</si>
  <si>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</si>
  <si>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</si>
  <si>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</si>
  <si>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</si>
  <si>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семенники многолетних трав</t>
  </si>
  <si>
    <t>скошено зерновых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</si>
  <si>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</si>
  <si>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</si>
  <si>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</si>
  <si>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</si>
  <si>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</si>
  <si>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</si>
  <si>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</si>
  <si>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</si>
  <si>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</si>
  <si>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</si>
  <si>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</si>
  <si>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</si>
  <si>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</si>
  <si>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</si>
  <si>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%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</si>
  <si>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</si>
  <si>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</si>
  <si>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</si>
  <si>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</si>
  <si>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</si>
  <si>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</si>
  <si>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</si>
  <si>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</si>
  <si>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</si>
  <si>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</si>
  <si>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</si>
  <si>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</si>
  <si>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</si>
  <si>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</si>
  <si>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</si>
  <si>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</si>
  <si>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</si>
  <si>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</si>
  <si>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на корма</t>
  </si>
  <si>
    <t>шт</t>
  </si>
  <si>
    <t>га</t>
  </si>
  <si>
    <t>тонн</t>
  </si>
  <si>
    <t>скош</t>
  </si>
  <si>
    <t>сена</t>
  </si>
  <si>
    <t>сенаж</t>
  </si>
  <si>
    <t>силос</t>
  </si>
  <si>
    <t>скошено не убрано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</si>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</sst>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1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Tahoma"/>
      <family val="2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0" fillId="0" borderId="0" xfId="0" applyFont="1" applyFill="1"/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9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2" fontId="5" fillId="3" borderId="9" xfId="0" applyNumberFormat="1" applyFont="1" applyFill="1" applyBorder="1" applyAlignment="1" applyProtection="1">
      <alignment horizontal="center" vertical="center" wrapText="1"/>
    </xf>
    <xf numFmtId="22" fontId="5" fillId="4" borderId="9" xfId="0" applyNumberFormat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/>
    </xf>
    <xf numFmtId="3" fontId="28" fillId="0" borderId="9" xfId="0" applyNumberFormat="1" applyFont="1" applyFill="1" applyBorder="1" applyAlignment="1">
      <alignment horizontal="center" vertical="center"/>
    </xf>
    <xf numFmtId="3" fontId="29" fillId="0" borderId="9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center" vertical="center"/>
    </xf>
    <xf numFmtId="3" fontId="29" fillId="4" borderId="9" xfId="0" applyNumberFormat="1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1" fontId="28" fillId="3" borderId="11" xfId="0" applyNumberFormat="1" applyFont="1" applyFill="1" applyBorder="1" applyAlignment="1">
      <alignment horizontal="center" vertical="center"/>
    </xf>
    <xf numFmtId="1" fontId="28" fillId="0" borderId="9" xfId="0" applyNumberFormat="1" applyFont="1" applyFill="1" applyBorder="1" applyAlignment="1">
      <alignment horizontal="center" vertical="center"/>
    </xf>
    <xf numFmtId="1" fontId="28" fillId="4" borderId="9" xfId="0" applyNumberFormat="1" applyFont="1" applyFill="1" applyBorder="1" applyAlignment="1">
      <alignment horizontal="center" vertical="center"/>
    </xf>
    <xf numFmtId="1" fontId="28" fillId="3" borderId="9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164" fontId="18" fillId="2" borderId="9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164" fontId="17" fillId="3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horizontal="center" vertical="center"/>
    </xf>
    <xf numFmtId="2" fontId="17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" fontId="17" fillId="3" borderId="9" xfId="0" applyNumberFormat="1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165" fontId="28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3" fontId="28" fillId="3" borderId="9" xfId="0" applyNumberFormat="1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 applyProtection="1">
      <alignment horizontal="left" vertical="center"/>
    </xf>
    <xf numFmtId="0" fontId="27" fillId="0" borderId="9" xfId="0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3" fontId="28" fillId="2" borderId="9" xfId="0" applyNumberFormat="1" applyFont="1" applyFill="1" applyBorder="1" applyAlignment="1">
      <alignment horizontal="center" vertical="center"/>
    </xf>
    <xf numFmtId="3" fontId="29" fillId="2" borderId="9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 applyProtection="1">
      <alignment horizontal="left" vertical="center"/>
    </xf>
    <xf numFmtId="3" fontId="24" fillId="5" borderId="9" xfId="0" applyNumberFormat="1" applyFont="1" applyFill="1" applyBorder="1" applyAlignment="1">
      <alignment horizontal="center" vertical="center"/>
    </xf>
    <xf numFmtId="165" fontId="24" fillId="5" borderId="9" xfId="0" applyNumberFormat="1" applyFont="1" applyFill="1" applyBorder="1" applyAlignment="1">
      <alignment horizontal="center" vertical="center"/>
    </xf>
    <xf numFmtId="164" fontId="24" fillId="5" borderId="9" xfId="0" applyNumberFormat="1" applyFont="1" applyFill="1" applyBorder="1" applyAlignment="1">
      <alignment horizontal="center" vertical="center"/>
    </xf>
    <xf numFmtId="1" fontId="24" fillId="5" borderId="9" xfId="0" applyNumberFormat="1" applyFont="1" applyFill="1" applyBorder="1" applyAlignment="1">
      <alignment horizontal="center" vertical="center"/>
    </xf>
    <xf numFmtId="1" fontId="24" fillId="5" borderId="9" xfId="0" applyNumberFormat="1" applyFont="1" applyFill="1" applyBorder="1" applyAlignment="1">
      <alignment horizontal="left" vertical="center"/>
    </xf>
    <xf numFmtId="164" fontId="24" fillId="5" borderId="3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1" fontId="24" fillId="5" borderId="3" xfId="0" applyNumberFormat="1" applyFont="1" applyFill="1" applyBorder="1" applyAlignment="1">
      <alignment horizontal="center" vertical="center"/>
    </xf>
    <xf numFmtId="164" fontId="25" fillId="5" borderId="9" xfId="0" applyNumberFormat="1" applyFont="1" applyFill="1" applyBorder="1" applyAlignment="1">
      <alignment horizontal="center" vertical="center"/>
    </xf>
    <xf numFmtId="1" fontId="25" fillId="5" borderId="3" xfId="0" applyNumberFormat="1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64" fontId="17" fillId="5" borderId="9" xfId="0" applyNumberFormat="1" applyFont="1" applyFill="1" applyBorder="1" applyAlignment="1">
      <alignment horizontal="center" vertical="center"/>
    </xf>
    <xf numFmtId="2" fontId="17" fillId="5" borderId="9" xfId="0" applyNumberFormat="1" applyFont="1" applyFill="1" applyBorder="1" applyAlignment="1">
      <alignment horizontal="center" vertical="center"/>
    </xf>
    <xf numFmtId="3" fontId="24" fillId="6" borderId="9" xfId="0" applyNumberFormat="1" applyFont="1" applyFill="1" applyBorder="1" applyAlignment="1">
      <alignment horizontal="center" vertical="center"/>
    </xf>
    <xf numFmtId="3" fontId="24" fillId="6" borderId="4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0" borderId="9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 wrapText="1"/>
    </xf>
    <xf numFmtId="3" fontId="22" fillId="2" borderId="0" xfId="0" applyNumberFormat="1" applyFont="1" applyFill="1" applyAlignment="1">
      <alignment horizontal="center" vertical="center"/>
    </xf>
    <xf numFmtId="0" fontId="26" fillId="3" borderId="9" xfId="0" applyFont="1" applyFill="1" applyBorder="1"/>
    <xf numFmtId="0" fontId="26" fillId="2" borderId="9" xfId="0" applyFont="1" applyFill="1" applyBorder="1" applyAlignment="1">
      <alignment horizontal="center" wrapText="1"/>
    </xf>
    <xf numFmtId="0" fontId="26" fillId="3" borderId="9" xfId="0" applyFont="1" applyFill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3" fontId="26" fillId="3" borderId="9" xfId="0" applyNumberFormat="1" applyFont="1" applyFill="1" applyBorder="1" applyAlignment="1">
      <alignment horizontal="center"/>
    </xf>
    <xf numFmtId="165" fontId="26" fillId="3" borderId="9" xfId="0" applyNumberFormat="1" applyFont="1" applyFill="1" applyBorder="1" applyAlignment="1">
      <alignment horizontal="center"/>
    </xf>
    <xf numFmtId="164" fontId="26" fillId="3" borderId="9" xfId="0" applyNumberFormat="1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164" fontId="25" fillId="3" borderId="3" xfId="0" applyNumberFormat="1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164" fontId="25" fillId="3" borderId="9" xfId="0" applyNumberFormat="1" applyFont="1" applyFill="1" applyBorder="1" applyAlignment="1">
      <alignment horizontal="center"/>
    </xf>
    <xf numFmtId="2" fontId="17" fillId="3" borderId="9" xfId="0" applyNumberFormat="1" applyFont="1" applyFill="1" applyBorder="1" applyAlignment="1">
      <alignment horizontal="center" vertical="center"/>
    </xf>
    <xf numFmtId="0" fontId="26" fillId="3" borderId="0" xfId="0" applyFont="1" applyFill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22" fontId="6" fillId="2" borderId="3" xfId="0" applyNumberFormat="1" applyFont="1" applyFill="1" applyBorder="1" applyAlignment="1" applyProtection="1">
      <alignment horizontal="center" vertical="center" wrapText="1"/>
    </xf>
    <xf numFmtId="22" fontId="6" fillId="2" borderId="5" xfId="0" applyNumberFormat="1" applyFont="1" applyFill="1" applyBorder="1" applyAlignment="1" applyProtection="1">
      <alignment horizontal="center" vertical="center" wrapText="1"/>
    </xf>
    <xf numFmtId="22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M35"/>
  <sheetViews>
    <sheetView tabSelected="1" view="pageBreakPreview" zoomScale="40" zoomScaleNormal="47" zoomScaleSheetLayoutView="40" zoomScalePageLayoutView="29" workbookViewId="0">
      <pane xSplit="1" ySplit="4" topLeftCell="BB5" activePane="bottomRight" state="frozen"/>
      <selection pane="topRight" activeCell="C1" sqref="C1"/>
      <selection pane="bottomLeft" activeCell="A5" sqref="A5"/>
      <selection pane="bottomRight" activeCell="CG1" sqref="CG1:CM65536"/>
    </sheetView>
  </sheetViews>
  <sheetFormatPr defaultColWidth="9.109375" defaultRowHeight="17.399999999999999" x14ac:dyDescent="0.3"/>
  <cols>
    <col min="1" max="1" width="4.6640625" style="146" customWidth="1"/>
    <col min="2" max="2" width="34.77734375" style="146" customWidth="1"/>
    <col min="3" max="3" width="13" style="147" hidden="1" customWidth="1"/>
    <col min="4" max="4" width="9.109375" style="147" hidden="1" customWidth="1"/>
    <col min="5" max="5" width="13" style="147" hidden="1" customWidth="1"/>
    <col min="6" max="6" width="14" style="147" hidden="1" customWidth="1"/>
    <col min="7" max="7" width="10.44140625" style="147" hidden="1" customWidth="1"/>
    <col min="8" max="8" width="8.44140625" style="147" hidden="1" customWidth="1"/>
    <col min="9" max="9" width="14" style="147" hidden="1" customWidth="1"/>
    <col min="10" max="10" width="13.6640625" style="147" hidden="1" customWidth="1"/>
    <col min="11" max="11" width="10.21875" style="147" hidden="1" customWidth="1"/>
    <col min="12" max="13" width="11.77734375" style="147" hidden="1" customWidth="1"/>
    <col min="14" max="14" width="11.109375" style="147" hidden="1" customWidth="1"/>
    <col min="15" max="15" width="12.88671875" style="146" hidden="1" customWidth="1"/>
    <col min="16" max="16" width="11" style="146" hidden="1" customWidth="1"/>
    <col min="17" max="17" width="12.77734375" style="146" hidden="1" customWidth="1"/>
    <col min="18" max="18" width="12.6640625" style="146" hidden="1" customWidth="1"/>
    <col min="19" max="19" width="10.44140625" style="146" hidden="1" customWidth="1"/>
    <col min="20" max="20" width="10.77734375" style="146" hidden="1" customWidth="1"/>
    <col min="21" max="23" width="10.21875" style="146" hidden="1" customWidth="1"/>
    <col min="24" max="24" width="11.88671875" style="146" hidden="1" customWidth="1"/>
    <col min="25" max="25" width="12.77734375" style="146" hidden="1" customWidth="1"/>
    <col min="26" max="26" width="9.77734375" style="146" hidden="1" customWidth="1"/>
    <col min="27" max="28" width="10.21875" style="146" hidden="1" customWidth="1"/>
    <col min="29" max="29" width="8.77734375" style="146" hidden="1" customWidth="1"/>
    <col min="30" max="30" width="8.5546875" style="146" hidden="1" customWidth="1"/>
    <col min="31" max="31" width="8.33203125" style="146" hidden="1" customWidth="1"/>
    <col min="32" max="32" width="8.109375" style="146" hidden="1" customWidth="1"/>
    <col min="33" max="34" width="11.77734375" style="146" hidden="1" customWidth="1"/>
    <col min="35" max="36" width="11.88671875" style="146" hidden="1" customWidth="1"/>
    <col min="37" max="37" width="8.77734375" style="146" hidden="1" customWidth="1"/>
    <col min="38" max="38" width="11.44140625" style="146" hidden="1" customWidth="1"/>
    <col min="39" max="39" width="11" style="146" hidden="1" customWidth="1"/>
    <col min="40" max="40" width="9.5546875" style="146" hidden="1" customWidth="1"/>
    <col min="41" max="41" width="9.88671875" style="146" hidden="1" customWidth="1"/>
    <col min="42" max="42" width="9.44140625" style="147" hidden="1" customWidth="1"/>
    <col min="43" max="43" width="9.6640625" style="147" hidden="1" customWidth="1"/>
    <col min="44" max="44" width="8" style="147" hidden="1" customWidth="1"/>
    <col min="45" max="45" width="9.44140625" style="147" hidden="1" customWidth="1"/>
    <col min="46" max="46" width="8.21875" style="147" hidden="1" customWidth="1"/>
    <col min="47" max="47" width="7.5546875" style="147" hidden="1" customWidth="1"/>
    <col min="48" max="49" width="9.44140625" style="147" hidden="1" customWidth="1"/>
    <col min="50" max="50" width="12.44140625" style="147" customWidth="1"/>
    <col min="51" max="51" width="11.77734375" style="147" customWidth="1"/>
    <col min="52" max="52" width="9.44140625" style="147" customWidth="1"/>
    <col min="53" max="53" width="11.77734375" style="147" customWidth="1"/>
    <col min="54" max="54" width="11.6640625" style="147" customWidth="1"/>
    <col min="55" max="55" width="12.109375" style="147" bestFit="1" customWidth="1"/>
    <col min="56" max="56" width="10.21875" style="147" customWidth="1"/>
    <col min="57" max="57" width="9.44140625" style="147" customWidth="1"/>
    <col min="58" max="58" width="12.109375" style="147" customWidth="1"/>
    <col min="59" max="59" width="11.88671875" style="147" customWidth="1"/>
    <col min="60" max="60" width="10.44140625" style="147" customWidth="1"/>
    <col min="61" max="61" width="10.88671875" style="147" customWidth="1"/>
    <col min="62" max="62" width="12" style="147" customWidth="1"/>
    <col min="63" max="63" width="11.6640625" style="147" customWidth="1"/>
    <col min="64" max="65" width="9.44140625" style="147" customWidth="1"/>
    <col min="66" max="66" width="6.33203125" style="147" hidden="1" customWidth="1"/>
    <col min="67" max="67" width="4.44140625" style="147" hidden="1" customWidth="1"/>
    <col min="68" max="68" width="11.77734375" style="147" customWidth="1"/>
    <col min="69" max="69" width="12.44140625" style="148" customWidth="1"/>
    <col min="70" max="70" width="13.44140625" style="148" hidden="1" customWidth="1"/>
    <col min="71" max="72" width="12.44140625" style="148" customWidth="1"/>
    <col min="73" max="73" width="14.77734375" style="148" customWidth="1"/>
    <col min="74" max="74" width="12.109375" style="148" customWidth="1"/>
    <col min="75" max="75" width="13.5546875" style="148" customWidth="1"/>
    <col min="76" max="83" width="12.44140625" style="148" customWidth="1"/>
    <col min="84" max="84" width="12.77734375" style="148" customWidth="1"/>
    <col min="85" max="85" width="15.88671875" style="148" hidden="1" customWidth="1"/>
    <col min="86" max="86" width="14.109375" style="148" hidden="1" customWidth="1"/>
    <col min="87" max="87" width="12" style="148" hidden="1" customWidth="1"/>
    <col min="88" max="88" width="12.44140625" style="148" hidden="1" customWidth="1"/>
    <col min="89" max="89" width="13.77734375" style="148" hidden="1" customWidth="1"/>
    <col min="90" max="90" width="0" style="148" hidden="1" customWidth="1"/>
    <col min="91" max="91" width="15.6640625" style="148" hidden="1" customWidth="1"/>
    <col min="92" max="16384" width="9.109375" style="148"/>
  </cols>
  <sheetData>
    <row r="1" spans="1:91" s="4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203" t="s">
        <v>0</v>
      </c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</row>
    <row r="2" spans="1:91" s="7" customFormat="1" ht="77.400000000000006" customHeight="1" x14ac:dyDescent="0.3">
      <c r="A2" s="204"/>
      <c r="B2" s="204" t="s">
        <v>1</v>
      </c>
      <c r="C2" s="207" t="s">
        <v>2</v>
      </c>
      <c r="D2" s="208"/>
      <c r="E2" s="156" t="s">
        <v>3</v>
      </c>
      <c r="F2" s="157"/>
      <c r="G2" s="157"/>
      <c r="H2" s="157"/>
      <c r="I2" s="157"/>
      <c r="J2" s="157"/>
      <c r="K2" s="158"/>
      <c r="L2" s="159" t="s">
        <v>4</v>
      </c>
      <c r="M2" s="160"/>
      <c r="N2" s="160"/>
      <c r="O2" s="160"/>
      <c r="P2" s="161"/>
      <c r="Q2" s="184" t="s">
        <v>5</v>
      </c>
      <c r="R2" s="209"/>
      <c r="S2" s="209"/>
      <c r="T2" s="188" t="s">
        <v>6</v>
      </c>
      <c r="U2" s="190"/>
      <c r="V2" s="188" t="s">
        <v>7</v>
      </c>
      <c r="W2" s="189"/>
      <c r="X2" s="184" t="s">
        <v>8</v>
      </c>
      <c r="Y2" s="185"/>
      <c r="Z2" s="5" t="s">
        <v>1</v>
      </c>
      <c r="AA2" s="184" t="s">
        <v>9</v>
      </c>
      <c r="AB2" s="185"/>
      <c r="AC2" s="188" t="s">
        <v>10</v>
      </c>
      <c r="AD2" s="189"/>
      <c r="AE2" s="189"/>
      <c r="AF2" s="190"/>
      <c r="AG2" s="183" t="s">
        <v>11</v>
      </c>
      <c r="AH2" s="183"/>
      <c r="AI2" s="191" t="s">
        <v>12</v>
      </c>
      <c r="AJ2" s="192"/>
      <c r="AK2" s="193"/>
      <c r="AL2" s="183" t="s">
        <v>13</v>
      </c>
      <c r="AM2" s="183"/>
      <c r="AN2" s="183"/>
      <c r="AO2" s="183"/>
      <c r="AP2" s="183"/>
      <c r="AQ2" s="197" t="s">
        <v>14</v>
      </c>
      <c r="AR2" s="198"/>
      <c r="AS2" s="198"/>
      <c r="AT2" s="198"/>
      <c r="AU2" s="199"/>
      <c r="AV2" s="167" t="s">
        <v>15</v>
      </c>
      <c r="AW2" s="164" t="s">
        <v>16</v>
      </c>
      <c r="AX2" s="169" t="s">
        <v>17</v>
      </c>
      <c r="AY2" s="170"/>
      <c r="AZ2" s="170"/>
      <c r="BA2" s="171"/>
      <c r="BB2" s="175" t="s">
        <v>18</v>
      </c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7"/>
      <c r="BP2" s="178" t="s">
        <v>19</v>
      </c>
      <c r="BQ2" s="179" t="s">
        <v>20</v>
      </c>
      <c r="BR2" s="164" t="s">
        <v>21</v>
      </c>
      <c r="BS2" s="151" t="s">
        <v>22</v>
      </c>
      <c r="BT2" s="151" t="s">
        <v>23</v>
      </c>
      <c r="BU2" s="152" t="s">
        <v>24</v>
      </c>
      <c r="BV2" s="165"/>
      <c r="BW2" s="153"/>
      <c r="BX2" s="151" t="s">
        <v>25</v>
      </c>
      <c r="BY2" s="151"/>
      <c r="BZ2" s="151"/>
      <c r="CA2" s="151"/>
      <c r="CB2" s="149" t="s">
        <v>26</v>
      </c>
      <c r="CC2" s="149" t="s">
        <v>27</v>
      </c>
      <c r="CD2" s="151" t="s">
        <v>28</v>
      </c>
      <c r="CE2" s="152" t="s">
        <v>29</v>
      </c>
      <c r="CF2" s="153"/>
      <c r="CG2" s="149" t="s">
        <v>30</v>
      </c>
    </row>
    <row r="3" spans="1:91" s="11" customFormat="1" ht="54.6" customHeight="1" x14ac:dyDescent="0.25">
      <c r="A3" s="205"/>
      <c r="B3" s="205"/>
      <c r="C3" s="8" t="s">
        <v>31</v>
      </c>
      <c r="D3" s="9" t="s">
        <v>32</v>
      </c>
      <c r="E3" s="156" t="s">
        <v>33</v>
      </c>
      <c r="F3" s="157"/>
      <c r="G3" s="157"/>
      <c r="H3" s="158"/>
      <c r="I3" s="156" t="s">
        <v>34</v>
      </c>
      <c r="J3" s="157"/>
      <c r="K3" s="158"/>
      <c r="L3" s="159" t="s">
        <v>35</v>
      </c>
      <c r="M3" s="160"/>
      <c r="N3" s="161"/>
      <c r="O3" s="159" t="s">
        <v>34</v>
      </c>
      <c r="P3" s="161"/>
      <c r="Q3" s="186"/>
      <c r="R3" s="210"/>
      <c r="S3" s="210"/>
      <c r="T3" s="211"/>
      <c r="U3" s="212"/>
      <c r="V3" s="211"/>
      <c r="W3" s="213"/>
      <c r="X3" s="186"/>
      <c r="Y3" s="187"/>
      <c r="Z3" s="10"/>
      <c r="AA3" s="186"/>
      <c r="AB3" s="187"/>
      <c r="AC3" s="162" t="s">
        <v>36</v>
      </c>
      <c r="AD3" s="163" t="s">
        <v>37</v>
      </c>
      <c r="AE3" s="163"/>
      <c r="AF3" s="163"/>
      <c r="AG3" s="183"/>
      <c r="AH3" s="183"/>
      <c r="AI3" s="194"/>
      <c r="AJ3" s="195"/>
      <c r="AK3" s="196"/>
      <c r="AL3" s="183"/>
      <c r="AM3" s="183"/>
      <c r="AN3" s="183"/>
      <c r="AO3" s="183"/>
      <c r="AP3" s="183"/>
      <c r="AQ3" s="200"/>
      <c r="AR3" s="201"/>
      <c r="AS3" s="201"/>
      <c r="AT3" s="201"/>
      <c r="AU3" s="202"/>
      <c r="AV3" s="168"/>
      <c r="AW3" s="164"/>
      <c r="AX3" s="172"/>
      <c r="AY3" s="173"/>
      <c r="AZ3" s="173"/>
      <c r="BA3" s="174"/>
      <c r="BB3" s="180" t="s">
        <v>38</v>
      </c>
      <c r="BC3" s="181"/>
      <c r="BD3" s="181"/>
      <c r="BE3" s="182"/>
      <c r="BF3" s="180" t="s">
        <v>39</v>
      </c>
      <c r="BG3" s="181"/>
      <c r="BH3" s="181"/>
      <c r="BI3" s="182"/>
      <c r="BJ3" s="180" t="s">
        <v>40</v>
      </c>
      <c r="BK3" s="181"/>
      <c r="BL3" s="181"/>
      <c r="BM3" s="182"/>
      <c r="BN3" s="183" t="s">
        <v>41</v>
      </c>
      <c r="BO3" s="183"/>
      <c r="BP3" s="178"/>
      <c r="BQ3" s="179"/>
      <c r="BR3" s="164"/>
      <c r="BS3" s="151"/>
      <c r="BT3" s="151"/>
      <c r="BU3" s="154"/>
      <c r="BV3" s="166"/>
      <c r="BW3" s="155"/>
      <c r="BX3" s="151" t="s">
        <v>42</v>
      </c>
      <c r="BY3" s="151"/>
      <c r="BZ3" s="151" t="s">
        <v>43</v>
      </c>
      <c r="CA3" s="151" t="s">
        <v>44</v>
      </c>
      <c r="CB3" s="150"/>
      <c r="CC3" s="150"/>
      <c r="CD3" s="151"/>
      <c r="CE3" s="154"/>
      <c r="CF3" s="155"/>
      <c r="CG3" s="150"/>
    </row>
    <row r="4" spans="1:91" s="11" customFormat="1" ht="72" customHeight="1" x14ac:dyDescent="0.25">
      <c r="A4" s="206"/>
      <c r="B4" s="206"/>
      <c r="C4" s="12" t="s">
        <v>37</v>
      </c>
      <c r="D4" s="13" t="s">
        <v>37</v>
      </c>
      <c r="E4" s="14" t="s">
        <v>36</v>
      </c>
      <c r="F4" s="9" t="s">
        <v>37</v>
      </c>
      <c r="G4" s="15" t="s">
        <v>45</v>
      </c>
      <c r="H4" s="9" t="s">
        <v>46</v>
      </c>
      <c r="I4" s="14" t="s">
        <v>36</v>
      </c>
      <c r="J4" s="9" t="s">
        <v>37</v>
      </c>
      <c r="K4" s="15" t="s">
        <v>45</v>
      </c>
      <c r="L4" s="16" t="s">
        <v>36</v>
      </c>
      <c r="M4" s="17" t="s">
        <v>37</v>
      </c>
      <c r="N4" s="18" t="s">
        <v>47</v>
      </c>
      <c r="O4" s="19" t="s">
        <v>36</v>
      </c>
      <c r="P4" s="20" t="s">
        <v>37</v>
      </c>
      <c r="Q4" s="19" t="s">
        <v>36</v>
      </c>
      <c r="R4" s="21" t="s">
        <v>37</v>
      </c>
      <c r="S4" s="22" t="s">
        <v>45</v>
      </c>
      <c r="T4" s="23" t="s">
        <v>36</v>
      </c>
      <c r="U4" s="24" t="s">
        <v>37</v>
      </c>
      <c r="V4" s="23" t="s">
        <v>36</v>
      </c>
      <c r="W4" s="24" t="s">
        <v>37</v>
      </c>
      <c r="X4" s="23" t="s">
        <v>36</v>
      </c>
      <c r="Y4" s="24" t="s">
        <v>37</v>
      </c>
      <c r="Z4" s="24"/>
      <c r="AA4" s="25" t="s">
        <v>36</v>
      </c>
      <c r="AB4" s="18" t="s">
        <v>37</v>
      </c>
      <c r="AC4" s="162"/>
      <c r="AD4" s="17" t="s">
        <v>48</v>
      </c>
      <c r="AE4" s="17" t="s">
        <v>49</v>
      </c>
      <c r="AF4" s="17" t="s">
        <v>50</v>
      </c>
      <c r="AG4" s="26" t="s">
        <v>36</v>
      </c>
      <c r="AH4" s="27" t="s">
        <v>37</v>
      </c>
      <c r="AI4" s="28" t="s">
        <v>51</v>
      </c>
      <c r="AJ4" s="28" t="s">
        <v>52</v>
      </c>
      <c r="AK4" s="28" t="s">
        <v>53</v>
      </c>
      <c r="AL4" s="29" t="s">
        <v>31</v>
      </c>
      <c r="AM4" s="29" t="s">
        <v>52</v>
      </c>
      <c r="AN4" s="28" t="s">
        <v>32</v>
      </c>
      <c r="AO4" s="30" t="s">
        <v>54</v>
      </c>
      <c r="AP4" s="31" t="s">
        <v>53</v>
      </c>
      <c r="AQ4" s="32" t="s">
        <v>54</v>
      </c>
      <c r="AR4" s="32" t="s">
        <v>52</v>
      </c>
      <c r="AS4" s="32" t="s">
        <v>55</v>
      </c>
      <c r="AT4" s="32" t="s">
        <v>56</v>
      </c>
      <c r="AU4" s="32" t="s">
        <v>57</v>
      </c>
      <c r="AV4" s="31"/>
      <c r="AW4" s="31"/>
      <c r="AX4" s="33" t="s">
        <v>36</v>
      </c>
      <c r="AY4" s="31" t="s">
        <v>58</v>
      </c>
      <c r="AZ4" s="31" t="s">
        <v>45</v>
      </c>
      <c r="BA4" s="31" t="s">
        <v>59</v>
      </c>
      <c r="BB4" s="33" t="s">
        <v>36</v>
      </c>
      <c r="BC4" s="31" t="s">
        <v>37</v>
      </c>
      <c r="BD4" s="31" t="s">
        <v>45</v>
      </c>
      <c r="BE4" s="31" t="s">
        <v>60</v>
      </c>
      <c r="BF4" s="33" t="s">
        <v>36</v>
      </c>
      <c r="BG4" s="31" t="s">
        <v>37</v>
      </c>
      <c r="BH4" s="31" t="s">
        <v>45</v>
      </c>
      <c r="BI4" s="31" t="s">
        <v>60</v>
      </c>
      <c r="BJ4" s="33" t="s">
        <v>36</v>
      </c>
      <c r="BK4" s="31" t="s">
        <v>37</v>
      </c>
      <c r="BL4" s="31" t="s">
        <v>45</v>
      </c>
      <c r="BM4" s="31" t="s">
        <v>61</v>
      </c>
      <c r="BN4" s="34" t="s">
        <v>36</v>
      </c>
      <c r="BO4" s="29" t="s">
        <v>37</v>
      </c>
      <c r="BP4" s="178"/>
      <c r="BQ4" s="179"/>
      <c r="BR4" s="164"/>
      <c r="BS4" s="151"/>
      <c r="BT4" s="151"/>
      <c r="BU4" s="35" t="s">
        <v>36</v>
      </c>
      <c r="BV4" s="6" t="s">
        <v>37</v>
      </c>
      <c r="BW4" s="6" t="s">
        <v>62</v>
      </c>
      <c r="BX4" s="6" t="s">
        <v>63</v>
      </c>
      <c r="BY4" s="6" t="s">
        <v>64</v>
      </c>
      <c r="BZ4" s="151"/>
      <c r="CA4" s="151"/>
      <c r="CB4" s="6" t="s">
        <v>45</v>
      </c>
      <c r="CC4" s="6" t="s">
        <v>65</v>
      </c>
      <c r="CD4" s="151"/>
      <c r="CE4" s="6" t="s">
        <v>66</v>
      </c>
      <c r="CF4" s="36" t="s">
        <v>67</v>
      </c>
      <c r="CG4" s="37" t="s">
        <v>66</v>
      </c>
      <c r="CH4" s="11" t="s">
        <v>68</v>
      </c>
      <c r="CI4" s="11" t="s">
        <v>69</v>
      </c>
      <c r="CJ4" s="11" t="s">
        <v>70</v>
      </c>
      <c r="CK4" s="11" t="s">
        <v>71</v>
      </c>
      <c r="CM4" s="38" t="s">
        <v>72</v>
      </c>
    </row>
    <row r="5" spans="1:91" s="65" customFormat="1" ht="34.950000000000003" customHeight="1" x14ac:dyDescent="0.25">
      <c r="A5" s="39">
        <v>1</v>
      </c>
      <c r="B5" s="40" t="s">
        <v>73</v>
      </c>
      <c r="C5" s="41">
        <v>500</v>
      </c>
      <c r="D5" s="42"/>
      <c r="E5" s="43">
        <v>6000</v>
      </c>
      <c r="F5" s="42">
        <v>6000</v>
      </c>
      <c r="G5" s="44">
        <f t="shared" ref="G5:G24" si="0">F5/E5*100</f>
        <v>100</v>
      </c>
      <c r="H5" s="42" t="e">
        <f>F5-#REF!</f>
        <v>#REF!</v>
      </c>
      <c r="I5" s="43">
        <v>3765</v>
      </c>
      <c r="J5" s="42">
        <v>3765</v>
      </c>
      <c r="K5" s="44">
        <f>J5/I5*100</f>
        <v>100</v>
      </c>
      <c r="L5" s="45">
        <f>1400+181</f>
        <v>1581</v>
      </c>
      <c r="M5" s="46">
        <v>873</v>
      </c>
      <c r="N5" s="46"/>
      <c r="O5" s="43">
        <v>3765</v>
      </c>
      <c r="P5" s="46"/>
      <c r="Q5" s="47">
        <f>4914+300</f>
        <v>5214</v>
      </c>
      <c r="R5" s="48">
        <v>5214</v>
      </c>
      <c r="S5" s="49">
        <f t="shared" ref="S5:S32" si="1">R5/Q5*100</f>
        <v>100</v>
      </c>
      <c r="T5" s="45"/>
      <c r="U5" s="48"/>
      <c r="V5" s="50">
        <v>800</v>
      </c>
      <c r="W5" s="48">
        <v>800</v>
      </c>
      <c r="X5" s="50">
        <v>467</v>
      </c>
      <c r="Y5" s="48">
        <v>467</v>
      </c>
      <c r="Z5" s="51" t="s">
        <v>73</v>
      </c>
      <c r="AA5" s="52">
        <v>20</v>
      </c>
      <c r="AB5" s="53">
        <v>20</v>
      </c>
      <c r="AC5" s="52"/>
      <c r="AD5" s="53"/>
      <c r="AE5" s="53"/>
      <c r="AF5" s="53"/>
      <c r="AG5" s="52">
        <v>600</v>
      </c>
      <c r="AH5" s="53">
        <v>720</v>
      </c>
      <c r="AI5" s="53">
        <v>620</v>
      </c>
      <c r="AJ5" s="53"/>
      <c r="AK5" s="53"/>
      <c r="AL5" s="53">
        <v>5000</v>
      </c>
      <c r="AM5" s="53">
        <v>800</v>
      </c>
      <c r="AN5" s="53"/>
      <c r="AO5" s="54">
        <v>20</v>
      </c>
      <c r="AP5" s="54"/>
      <c r="AQ5" s="54"/>
      <c r="AR5" s="54"/>
      <c r="AS5" s="54"/>
      <c r="AT5" s="54"/>
      <c r="AU5" s="54"/>
      <c r="AV5" s="54"/>
      <c r="AW5" s="54">
        <v>2831</v>
      </c>
      <c r="AX5" s="55">
        <v>5060</v>
      </c>
      <c r="AY5" s="54">
        <v>4770</v>
      </c>
      <c r="AZ5" s="56">
        <f>AY5/AX5*100</f>
        <v>94.268774703557312</v>
      </c>
      <c r="BA5" s="54">
        <f t="shared" ref="BA5:BA28" si="2">AY5-CH5</f>
        <v>0</v>
      </c>
      <c r="BB5" s="55">
        <v>2550</v>
      </c>
      <c r="BC5" s="54">
        <v>3040</v>
      </c>
      <c r="BD5" s="56">
        <f>BC5/BB5*100</f>
        <v>119.21568627450981</v>
      </c>
      <c r="BE5" s="57">
        <f t="shared" ref="BE5:BE28" si="3">BC5-CI5</f>
        <v>1000</v>
      </c>
      <c r="BF5" s="55">
        <v>22550</v>
      </c>
      <c r="BG5" s="54">
        <v>23822</v>
      </c>
      <c r="BH5" s="57">
        <f>BG5/BF5*100</f>
        <v>105.64079822616408</v>
      </c>
      <c r="BI5" s="57">
        <f t="shared" ref="BI5:BI28" si="4">BG5-CJ5</f>
        <v>1279</v>
      </c>
      <c r="BJ5" s="55">
        <v>19000</v>
      </c>
      <c r="BK5" s="54"/>
      <c r="BL5" s="58">
        <f t="shared" ref="BL5:BL26" si="5">BK5/BJ5*100</f>
        <v>0</v>
      </c>
      <c r="BM5" s="59">
        <f t="shared" ref="BM5:BM28" si="6">BK5-CK5</f>
        <v>0</v>
      </c>
      <c r="BN5" s="55">
        <v>4000</v>
      </c>
      <c r="BO5" s="54"/>
      <c r="BP5" s="60">
        <f>((BC5*0.45)+(BG5*0.35)+(BK5/1.33*0.18))/BR5*10</f>
        <v>35.08929862617498</v>
      </c>
      <c r="BQ5" s="53"/>
      <c r="BR5" s="61">
        <v>2766</v>
      </c>
      <c r="BS5" s="53">
        <v>3879</v>
      </c>
      <c r="BT5" s="53">
        <v>350</v>
      </c>
      <c r="BU5" s="52">
        <v>6614</v>
      </c>
      <c r="BV5" s="53">
        <f>BW5+BX5+BY5</f>
        <v>620</v>
      </c>
      <c r="BW5" s="53">
        <v>512</v>
      </c>
      <c r="BX5" s="53">
        <v>108</v>
      </c>
      <c r="BY5" s="53"/>
      <c r="BZ5" s="53">
        <v>330</v>
      </c>
      <c r="CA5" s="62">
        <f t="shared" ref="CA5:CA28" si="7">BZ5/BX5*10</f>
        <v>30.555555555555554</v>
      </c>
      <c r="CB5" s="63">
        <f>BV5/BU5</f>
        <v>9.3740550347747198E-2</v>
      </c>
      <c r="CC5" s="53">
        <v>4</v>
      </c>
      <c r="CD5" s="53"/>
      <c r="CE5" s="53">
        <v>40</v>
      </c>
      <c r="CF5" s="61">
        <v>6</v>
      </c>
      <c r="CG5" s="64">
        <v>90</v>
      </c>
      <c r="CH5" s="65">
        <v>4770</v>
      </c>
      <c r="CI5" s="65">
        <v>2040</v>
      </c>
      <c r="CJ5" s="65">
        <v>22543</v>
      </c>
      <c r="CM5" s="61"/>
    </row>
    <row r="6" spans="1:91" s="65" customFormat="1" ht="34.950000000000003" customHeight="1" x14ac:dyDescent="0.25">
      <c r="A6" s="39">
        <v>2</v>
      </c>
      <c r="B6" s="40" t="s">
        <v>74</v>
      </c>
      <c r="C6" s="41"/>
      <c r="D6" s="42"/>
      <c r="E6" s="43">
        <v>986</v>
      </c>
      <c r="F6" s="42">
        <v>986</v>
      </c>
      <c r="G6" s="44">
        <f t="shared" si="0"/>
        <v>100</v>
      </c>
      <c r="H6" s="42" t="e">
        <f>F6-#REF!</f>
        <v>#REF!</v>
      </c>
      <c r="I6" s="43"/>
      <c r="J6" s="42"/>
      <c r="K6" s="44"/>
      <c r="L6" s="45"/>
      <c r="M6" s="46"/>
      <c r="N6" s="46"/>
      <c r="O6" s="43"/>
      <c r="P6" s="46"/>
      <c r="Q6" s="47">
        <v>886</v>
      </c>
      <c r="R6" s="46">
        <v>886</v>
      </c>
      <c r="S6" s="49">
        <f t="shared" si="1"/>
        <v>100</v>
      </c>
      <c r="T6" s="45"/>
      <c r="U6" s="48"/>
      <c r="V6" s="50"/>
      <c r="W6" s="48"/>
      <c r="X6" s="50"/>
      <c r="Y6" s="48"/>
      <c r="Z6" s="51" t="s">
        <v>74</v>
      </c>
      <c r="AA6" s="52">
        <v>100</v>
      </c>
      <c r="AB6" s="53">
        <v>100</v>
      </c>
      <c r="AC6" s="66"/>
      <c r="AD6" s="67"/>
      <c r="AE6" s="67"/>
      <c r="AF6" s="67"/>
      <c r="AG6" s="66"/>
      <c r="AH6" s="67"/>
      <c r="AI6" s="67"/>
      <c r="AJ6" s="67"/>
      <c r="AK6" s="67"/>
      <c r="AL6" s="68">
        <v>886</v>
      </c>
      <c r="AM6" s="68"/>
      <c r="AN6" s="67"/>
      <c r="AO6" s="69">
        <v>100</v>
      </c>
      <c r="AP6" s="70"/>
      <c r="AQ6" s="70"/>
      <c r="AR6" s="70"/>
      <c r="AS6" s="70"/>
      <c r="AT6" s="70"/>
      <c r="AU6" s="70"/>
      <c r="AV6" s="70"/>
      <c r="AW6" s="70"/>
      <c r="AX6" s="71">
        <v>0</v>
      </c>
      <c r="AY6" s="70"/>
      <c r="AZ6" s="56"/>
      <c r="BA6" s="54">
        <f t="shared" si="2"/>
        <v>0</v>
      </c>
      <c r="BB6" s="71">
        <v>0</v>
      </c>
      <c r="BC6" s="69"/>
      <c r="BD6" s="56"/>
      <c r="BE6" s="57">
        <f t="shared" si="3"/>
        <v>0</v>
      </c>
      <c r="BF6" s="71">
        <v>0</v>
      </c>
      <c r="BG6" s="69"/>
      <c r="BH6" s="56"/>
      <c r="BI6" s="57">
        <f t="shared" si="4"/>
        <v>0</v>
      </c>
      <c r="BJ6" s="71">
        <v>0</v>
      </c>
      <c r="BK6" s="69"/>
      <c r="BL6" s="58"/>
      <c r="BM6" s="59">
        <f t="shared" si="6"/>
        <v>0</v>
      </c>
      <c r="BN6" s="71">
        <v>0</v>
      </c>
      <c r="BO6" s="69"/>
      <c r="BP6" s="60">
        <f t="shared" ref="BP6:BP26" si="8">((BC6*0.45)+(BG6*0.35)+(BK6/1.33*0.18))/BR6*10</f>
        <v>0</v>
      </c>
      <c r="BQ6" s="53"/>
      <c r="BR6" s="61">
        <v>966</v>
      </c>
      <c r="BS6" s="53"/>
      <c r="BT6" s="53"/>
      <c r="BU6" s="52">
        <v>886</v>
      </c>
      <c r="BV6" s="53">
        <f t="shared" ref="BV6:BV28" si="9">BW6+BX6+BY6</f>
        <v>0</v>
      </c>
      <c r="BW6" s="53"/>
      <c r="BX6" s="53"/>
      <c r="BY6" s="53"/>
      <c r="BZ6" s="53"/>
      <c r="CA6" s="53" t="e">
        <f t="shared" si="7"/>
        <v>#DIV/0!</v>
      </c>
      <c r="CB6" s="63">
        <f t="shared" ref="CB6:CB32" si="10">BV6/BU6</f>
        <v>0</v>
      </c>
      <c r="CC6" s="53"/>
      <c r="CD6" s="53"/>
      <c r="CE6" s="53"/>
      <c r="CF6" s="61"/>
      <c r="CG6" s="61"/>
      <c r="CM6" s="61"/>
    </row>
    <row r="7" spans="1:91" s="65" customFormat="1" ht="34.950000000000003" customHeight="1" x14ac:dyDescent="0.25">
      <c r="A7" s="39">
        <v>3</v>
      </c>
      <c r="B7" s="40" t="s">
        <v>75</v>
      </c>
      <c r="C7" s="41">
        <v>320</v>
      </c>
      <c r="D7" s="42"/>
      <c r="E7" s="43">
        <v>1500</v>
      </c>
      <c r="F7" s="42">
        <v>1500</v>
      </c>
      <c r="G7" s="44">
        <f t="shared" si="0"/>
        <v>100</v>
      </c>
      <c r="H7" s="42" t="e">
        <f>F7-#REF!</f>
        <v>#REF!</v>
      </c>
      <c r="I7" s="43">
        <v>1391</v>
      </c>
      <c r="J7" s="42">
        <v>1391</v>
      </c>
      <c r="K7" s="44">
        <f t="shared" ref="K7:K32" si="11">J7/I7*100</f>
        <v>100</v>
      </c>
      <c r="L7" s="45">
        <v>400</v>
      </c>
      <c r="M7" s="46">
        <v>400</v>
      </c>
      <c r="N7" s="46"/>
      <c r="O7" s="43">
        <v>1391</v>
      </c>
      <c r="P7" s="46"/>
      <c r="Q7" s="47">
        <f>1288+100</f>
        <v>1388</v>
      </c>
      <c r="R7" s="48">
        <v>1388</v>
      </c>
      <c r="S7" s="49">
        <f t="shared" si="1"/>
        <v>100</v>
      </c>
      <c r="T7" s="45"/>
      <c r="U7" s="48"/>
      <c r="V7" s="50">
        <v>275</v>
      </c>
      <c r="W7" s="48">
        <v>275</v>
      </c>
      <c r="X7" s="50">
        <v>158</v>
      </c>
      <c r="Y7" s="48">
        <v>158</v>
      </c>
      <c r="Z7" s="51" t="s">
        <v>75</v>
      </c>
      <c r="AA7" s="52"/>
      <c r="AB7" s="53"/>
      <c r="AC7" s="72"/>
      <c r="AD7" s="73"/>
      <c r="AE7" s="73"/>
      <c r="AF7" s="73"/>
      <c r="AG7" s="72">
        <v>690</v>
      </c>
      <c r="AH7" s="74">
        <v>690</v>
      </c>
      <c r="AI7" s="74">
        <v>40</v>
      </c>
      <c r="AJ7" s="74"/>
      <c r="AK7" s="74"/>
      <c r="AL7" s="74">
        <v>1200</v>
      </c>
      <c r="AM7" s="74">
        <v>200</v>
      </c>
      <c r="AN7" s="74"/>
      <c r="AO7" s="75"/>
      <c r="AP7" s="57"/>
      <c r="AQ7" s="57"/>
      <c r="AR7" s="57"/>
      <c r="AS7" s="57"/>
      <c r="AT7" s="57"/>
      <c r="AU7" s="57"/>
      <c r="AV7" s="57"/>
      <c r="AW7" s="57"/>
      <c r="AX7" s="76">
        <v>1782</v>
      </c>
      <c r="AY7" s="57">
        <v>1550</v>
      </c>
      <c r="AZ7" s="56">
        <f t="shared" ref="AZ7:AZ32" si="12">AY7/AX7*100</f>
        <v>86.980920314253652</v>
      </c>
      <c r="BA7" s="54">
        <f t="shared" si="2"/>
        <v>53</v>
      </c>
      <c r="BB7" s="76">
        <v>800</v>
      </c>
      <c r="BC7" s="57">
        <v>888</v>
      </c>
      <c r="BD7" s="56">
        <f t="shared" ref="BD7:BD32" si="13">BC7/BB7*100</f>
        <v>111.00000000000001</v>
      </c>
      <c r="BE7" s="57">
        <f t="shared" si="3"/>
        <v>0</v>
      </c>
      <c r="BF7" s="76">
        <v>5000</v>
      </c>
      <c r="BG7" s="57">
        <v>12115</v>
      </c>
      <c r="BH7" s="56">
        <f t="shared" ref="BH7:BH32" si="14">BG7/BF7*100</f>
        <v>242.3</v>
      </c>
      <c r="BI7" s="57">
        <f t="shared" si="4"/>
        <v>0</v>
      </c>
      <c r="BJ7" s="76">
        <v>12500</v>
      </c>
      <c r="BK7" s="57">
        <v>9591</v>
      </c>
      <c r="BL7" s="58">
        <f t="shared" si="5"/>
        <v>76.727999999999994</v>
      </c>
      <c r="BM7" s="59">
        <f t="shared" si="6"/>
        <v>2138</v>
      </c>
      <c r="BN7" s="76">
        <v>1200</v>
      </c>
      <c r="BO7" s="57"/>
      <c r="BP7" s="60">
        <f t="shared" si="8"/>
        <v>39.065000494657696</v>
      </c>
      <c r="BQ7" s="53">
        <v>2192</v>
      </c>
      <c r="BR7" s="61">
        <v>1520</v>
      </c>
      <c r="BS7" s="53">
        <v>450</v>
      </c>
      <c r="BT7" s="53">
        <v>90</v>
      </c>
      <c r="BU7" s="52">
        <v>1696</v>
      </c>
      <c r="BV7" s="53">
        <f t="shared" si="9"/>
        <v>0</v>
      </c>
      <c r="BW7" s="53"/>
      <c r="BX7" s="53"/>
      <c r="BY7" s="53"/>
      <c r="BZ7" s="53"/>
      <c r="CA7" s="53" t="e">
        <f t="shared" si="7"/>
        <v>#DIV/0!</v>
      </c>
      <c r="CB7" s="63">
        <f t="shared" si="10"/>
        <v>0</v>
      </c>
      <c r="CC7" s="53"/>
      <c r="CD7" s="53"/>
      <c r="CE7" s="53"/>
      <c r="CF7" s="61"/>
      <c r="CG7" s="61"/>
      <c r="CH7" s="65">
        <v>1497</v>
      </c>
      <c r="CI7" s="65">
        <v>888</v>
      </c>
      <c r="CJ7" s="65">
        <v>12115</v>
      </c>
      <c r="CK7" s="65">
        <v>7453</v>
      </c>
      <c r="CM7" s="61">
        <v>20</v>
      </c>
    </row>
    <row r="8" spans="1:91" s="65" customFormat="1" ht="34.950000000000003" customHeight="1" x14ac:dyDescent="0.25">
      <c r="A8" s="39">
        <v>4</v>
      </c>
      <c r="B8" s="77" t="s">
        <v>76</v>
      </c>
      <c r="C8" s="41">
        <v>130</v>
      </c>
      <c r="D8" s="42"/>
      <c r="E8" s="43">
        <v>500</v>
      </c>
      <c r="F8" s="42">
        <v>500</v>
      </c>
      <c r="G8" s="44">
        <f t="shared" si="0"/>
        <v>100</v>
      </c>
      <c r="H8" s="42" t="e">
        <f>F8-#REF!</f>
        <v>#REF!</v>
      </c>
      <c r="I8" s="43">
        <v>1169</v>
      </c>
      <c r="J8" s="42">
        <v>1169</v>
      </c>
      <c r="K8" s="44">
        <f t="shared" si="11"/>
        <v>100</v>
      </c>
      <c r="L8" s="45">
        <v>170</v>
      </c>
      <c r="M8" s="46">
        <v>120</v>
      </c>
      <c r="N8" s="46"/>
      <c r="O8" s="43">
        <v>1169</v>
      </c>
      <c r="P8" s="46"/>
      <c r="Q8" s="47">
        <v>464</v>
      </c>
      <c r="R8" s="48">
        <v>464</v>
      </c>
      <c r="S8" s="49">
        <f t="shared" si="1"/>
        <v>100</v>
      </c>
      <c r="T8" s="45"/>
      <c r="U8" s="48"/>
      <c r="V8" s="50">
        <v>91</v>
      </c>
      <c r="W8" s="48">
        <v>91</v>
      </c>
      <c r="X8" s="50">
        <v>120</v>
      </c>
      <c r="Y8" s="48">
        <v>120</v>
      </c>
      <c r="Z8" s="51" t="s">
        <v>76</v>
      </c>
      <c r="AA8" s="52">
        <v>40</v>
      </c>
      <c r="AB8" s="53">
        <v>40</v>
      </c>
      <c r="AC8" s="72"/>
      <c r="AD8" s="73"/>
      <c r="AE8" s="73"/>
      <c r="AF8" s="73"/>
      <c r="AG8" s="72">
        <v>100</v>
      </c>
      <c r="AH8" s="73">
        <v>100</v>
      </c>
      <c r="AI8" s="73">
        <v>70</v>
      </c>
      <c r="AJ8" s="73">
        <v>45</v>
      </c>
      <c r="AK8" s="73"/>
      <c r="AL8" s="73">
        <v>245</v>
      </c>
      <c r="AM8" s="73">
        <v>91</v>
      </c>
      <c r="AN8" s="73"/>
      <c r="AO8" s="57">
        <v>40</v>
      </c>
      <c r="AP8" s="57"/>
      <c r="AQ8" s="57">
        <v>40</v>
      </c>
      <c r="AR8" s="57"/>
      <c r="AS8" s="57"/>
      <c r="AT8" s="57"/>
      <c r="AU8" s="57"/>
      <c r="AV8" s="57"/>
      <c r="AW8" s="57"/>
      <c r="AX8" s="76">
        <v>1696</v>
      </c>
      <c r="AY8" s="57">
        <v>1500</v>
      </c>
      <c r="AZ8" s="56">
        <f t="shared" si="12"/>
        <v>88.443396226415089</v>
      </c>
      <c r="BA8" s="54">
        <f t="shared" si="2"/>
        <v>40</v>
      </c>
      <c r="BB8" s="76">
        <v>310</v>
      </c>
      <c r="BC8" s="57">
        <v>565</v>
      </c>
      <c r="BD8" s="56">
        <f t="shared" si="13"/>
        <v>182.25806451612902</v>
      </c>
      <c r="BE8" s="57">
        <f t="shared" si="3"/>
        <v>50</v>
      </c>
      <c r="BF8" s="76">
        <v>1793</v>
      </c>
      <c r="BG8" s="57">
        <v>2400</v>
      </c>
      <c r="BH8" s="56">
        <f t="shared" si="14"/>
        <v>133.85387618516452</v>
      </c>
      <c r="BI8" s="57">
        <f t="shared" si="4"/>
        <v>0</v>
      </c>
      <c r="BJ8" s="76">
        <v>2630</v>
      </c>
      <c r="BK8" s="57">
        <v>270</v>
      </c>
      <c r="BL8" s="58">
        <f t="shared" si="5"/>
        <v>10.266159695817491</v>
      </c>
      <c r="BM8" s="59">
        <f t="shared" si="6"/>
        <v>270</v>
      </c>
      <c r="BN8" s="76">
        <v>440</v>
      </c>
      <c r="BO8" s="57"/>
      <c r="BP8" s="60">
        <f t="shared" si="8"/>
        <v>22.70665368239877</v>
      </c>
      <c r="BQ8" s="53"/>
      <c r="BR8" s="61">
        <v>498</v>
      </c>
      <c r="BS8" s="53"/>
      <c r="BT8" s="53">
        <v>220</v>
      </c>
      <c r="BU8" s="52">
        <v>634</v>
      </c>
      <c r="BV8" s="53">
        <f t="shared" si="9"/>
        <v>0</v>
      </c>
      <c r="BW8" s="53"/>
      <c r="BX8" s="53"/>
      <c r="BY8" s="53"/>
      <c r="BZ8" s="53"/>
      <c r="CA8" s="53" t="e">
        <f t="shared" si="7"/>
        <v>#DIV/0!</v>
      </c>
      <c r="CB8" s="63">
        <f t="shared" si="10"/>
        <v>0</v>
      </c>
      <c r="CC8" s="53"/>
      <c r="CD8" s="53"/>
      <c r="CE8" s="53"/>
      <c r="CF8" s="61"/>
      <c r="CG8" s="61"/>
      <c r="CH8" s="65">
        <v>1460</v>
      </c>
      <c r="CI8" s="65">
        <v>515</v>
      </c>
      <c r="CJ8" s="65">
        <v>2400</v>
      </c>
      <c r="CM8" s="61"/>
    </row>
    <row r="9" spans="1:91" s="65" customFormat="1" ht="34.950000000000003" customHeight="1" x14ac:dyDescent="0.25">
      <c r="A9" s="39">
        <v>5</v>
      </c>
      <c r="B9" s="77" t="s">
        <v>77</v>
      </c>
      <c r="C9" s="78">
        <v>551.5</v>
      </c>
      <c r="D9" s="42"/>
      <c r="E9" s="43">
        <v>1300</v>
      </c>
      <c r="F9" s="42">
        <v>1300</v>
      </c>
      <c r="G9" s="44">
        <f t="shared" si="0"/>
        <v>100</v>
      </c>
      <c r="H9" s="42" t="e">
        <f>F9-#REF!</f>
        <v>#REF!</v>
      </c>
      <c r="I9" s="43">
        <v>1332</v>
      </c>
      <c r="J9" s="42">
        <v>1332</v>
      </c>
      <c r="K9" s="44">
        <f t="shared" si="11"/>
        <v>100</v>
      </c>
      <c r="L9" s="45">
        <v>161</v>
      </c>
      <c r="M9" s="46">
        <v>161</v>
      </c>
      <c r="N9" s="46"/>
      <c r="O9" s="43">
        <v>1332</v>
      </c>
      <c r="P9" s="46"/>
      <c r="Q9" s="47">
        <f>1507+94</f>
        <v>1601</v>
      </c>
      <c r="R9" s="48">
        <v>1601</v>
      </c>
      <c r="S9" s="49">
        <f t="shared" si="1"/>
        <v>100</v>
      </c>
      <c r="T9" s="45"/>
      <c r="U9" s="48"/>
      <c r="V9" s="50"/>
      <c r="W9" s="48"/>
      <c r="X9" s="50">
        <v>251</v>
      </c>
      <c r="Y9" s="48">
        <v>251</v>
      </c>
      <c r="Z9" s="51" t="s">
        <v>77</v>
      </c>
      <c r="AA9" s="52"/>
      <c r="AB9" s="79"/>
      <c r="AC9" s="72"/>
      <c r="AD9" s="73"/>
      <c r="AE9" s="73"/>
      <c r="AF9" s="73"/>
      <c r="AG9" s="72">
        <v>561</v>
      </c>
      <c r="AH9" s="73">
        <v>561</v>
      </c>
      <c r="AI9" s="73"/>
      <c r="AJ9" s="73"/>
      <c r="AK9" s="73"/>
      <c r="AL9" s="73">
        <v>1507</v>
      </c>
      <c r="AM9" s="73"/>
      <c r="AN9" s="73"/>
      <c r="AO9" s="57"/>
      <c r="AP9" s="57"/>
      <c r="AQ9" s="57"/>
      <c r="AR9" s="57"/>
      <c r="AS9" s="57"/>
      <c r="AT9" s="57"/>
      <c r="AU9" s="57"/>
      <c r="AV9" s="57">
        <v>151</v>
      </c>
      <c r="AW9" s="57">
        <v>110</v>
      </c>
      <c r="AX9" s="76">
        <v>1513</v>
      </c>
      <c r="AY9" s="57">
        <v>1423</v>
      </c>
      <c r="AZ9" s="57">
        <f t="shared" si="12"/>
        <v>94.051553205551883</v>
      </c>
      <c r="BA9" s="54">
        <f t="shared" si="2"/>
        <v>0</v>
      </c>
      <c r="BB9" s="76">
        <v>700</v>
      </c>
      <c r="BC9" s="57">
        <v>1130</v>
      </c>
      <c r="BD9" s="56">
        <f t="shared" si="13"/>
        <v>161.42857142857144</v>
      </c>
      <c r="BE9" s="57">
        <f t="shared" si="3"/>
        <v>0</v>
      </c>
      <c r="BF9" s="76">
        <v>1500</v>
      </c>
      <c r="BG9" s="57">
        <v>1927</v>
      </c>
      <c r="BH9" s="56">
        <f t="shared" si="14"/>
        <v>128.46666666666667</v>
      </c>
      <c r="BI9" s="57">
        <f t="shared" si="4"/>
        <v>0</v>
      </c>
      <c r="BJ9" s="76">
        <v>5375</v>
      </c>
      <c r="BK9" s="57">
        <v>11165</v>
      </c>
      <c r="BL9" s="58">
        <f t="shared" si="5"/>
        <v>207.72093023255815</v>
      </c>
      <c r="BM9" s="59">
        <f t="shared" si="6"/>
        <v>0</v>
      </c>
      <c r="BN9" s="76">
        <v>1200</v>
      </c>
      <c r="BO9" s="57"/>
      <c r="BP9" s="60">
        <f t="shared" si="8"/>
        <v>34.27484264095353</v>
      </c>
      <c r="BQ9" s="53"/>
      <c r="BR9" s="61">
        <v>786</v>
      </c>
      <c r="BS9" s="53"/>
      <c r="BT9" s="53">
        <v>151</v>
      </c>
      <c r="BU9" s="52">
        <v>1762</v>
      </c>
      <c r="BV9" s="53">
        <f t="shared" si="9"/>
        <v>0</v>
      </c>
      <c r="BW9" s="53"/>
      <c r="BX9" s="53"/>
      <c r="BY9" s="53"/>
      <c r="BZ9" s="53"/>
      <c r="CA9" s="53" t="e">
        <f t="shared" si="7"/>
        <v>#DIV/0!</v>
      </c>
      <c r="CB9" s="63">
        <f t="shared" si="10"/>
        <v>0</v>
      </c>
      <c r="CC9" s="53"/>
      <c r="CD9" s="53"/>
      <c r="CE9" s="53"/>
      <c r="CF9" s="61"/>
      <c r="CG9" s="61"/>
      <c r="CH9" s="65">
        <v>1423</v>
      </c>
      <c r="CI9" s="65">
        <v>1130</v>
      </c>
      <c r="CJ9" s="65">
        <v>1927</v>
      </c>
      <c r="CK9" s="65">
        <v>11165</v>
      </c>
      <c r="CM9" s="61">
        <v>223</v>
      </c>
    </row>
    <row r="10" spans="1:91" s="65" customFormat="1" ht="34.950000000000003" customHeight="1" x14ac:dyDescent="0.25">
      <c r="A10" s="39">
        <v>6</v>
      </c>
      <c r="B10" s="40" t="s">
        <v>78</v>
      </c>
      <c r="C10" s="41">
        <v>160</v>
      </c>
      <c r="D10" s="42"/>
      <c r="E10" s="43">
        <v>800</v>
      </c>
      <c r="F10" s="42">
        <v>800</v>
      </c>
      <c r="G10" s="44">
        <f t="shared" si="0"/>
        <v>100</v>
      </c>
      <c r="H10" s="42" t="e">
        <f>F10-#REF!</f>
        <v>#REF!</v>
      </c>
      <c r="I10" s="43">
        <v>615</v>
      </c>
      <c r="J10" s="42">
        <v>615</v>
      </c>
      <c r="K10" s="44">
        <f t="shared" si="11"/>
        <v>100</v>
      </c>
      <c r="L10" s="45">
        <v>60</v>
      </c>
      <c r="M10" s="46"/>
      <c r="N10" s="46"/>
      <c r="O10" s="43">
        <v>615</v>
      </c>
      <c r="P10" s="46"/>
      <c r="Q10" s="47">
        <f>600+100</f>
        <v>700</v>
      </c>
      <c r="R10" s="48">
        <v>700</v>
      </c>
      <c r="S10" s="49">
        <f t="shared" si="1"/>
        <v>100</v>
      </c>
      <c r="T10" s="45"/>
      <c r="U10" s="48"/>
      <c r="V10" s="50"/>
      <c r="W10" s="48"/>
      <c r="X10" s="50">
        <v>170</v>
      </c>
      <c r="Y10" s="48">
        <v>170</v>
      </c>
      <c r="Z10" s="51" t="s">
        <v>78</v>
      </c>
      <c r="AA10" s="52">
        <v>40</v>
      </c>
      <c r="AB10" s="53">
        <v>40</v>
      </c>
      <c r="AC10" s="72"/>
      <c r="AD10" s="73"/>
      <c r="AE10" s="73"/>
      <c r="AF10" s="73"/>
      <c r="AG10" s="72">
        <v>350</v>
      </c>
      <c r="AH10" s="73">
        <v>450</v>
      </c>
      <c r="AI10" s="73">
        <v>200</v>
      </c>
      <c r="AJ10" s="73"/>
      <c r="AK10" s="73"/>
      <c r="AL10" s="73">
        <v>560</v>
      </c>
      <c r="AM10" s="73"/>
      <c r="AN10" s="73"/>
      <c r="AO10" s="57">
        <v>40</v>
      </c>
      <c r="AP10" s="57"/>
      <c r="AQ10" s="57"/>
      <c r="AR10" s="57"/>
      <c r="AS10" s="57"/>
      <c r="AT10" s="57"/>
      <c r="AU10" s="57"/>
      <c r="AV10" s="57"/>
      <c r="AW10" s="57">
        <v>110</v>
      </c>
      <c r="AX10" s="76">
        <v>794</v>
      </c>
      <c r="AY10" s="57">
        <v>774</v>
      </c>
      <c r="AZ10" s="56">
        <f t="shared" si="12"/>
        <v>97.48110831234257</v>
      </c>
      <c r="BA10" s="54">
        <f t="shared" si="2"/>
        <v>0</v>
      </c>
      <c r="BB10" s="76">
        <v>370</v>
      </c>
      <c r="BC10" s="57">
        <v>370</v>
      </c>
      <c r="BD10" s="57">
        <f t="shared" si="13"/>
        <v>100</v>
      </c>
      <c r="BE10" s="57">
        <f t="shared" si="3"/>
        <v>0</v>
      </c>
      <c r="BF10" s="76">
        <v>3609</v>
      </c>
      <c r="BG10" s="57">
        <v>4036</v>
      </c>
      <c r="BH10" s="56">
        <f t="shared" si="14"/>
        <v>111.8315322804101</v>
      </c>
      <c r="BI10" s="57">
        <f t="shared" si="4"/>
        <v>0</v>
      </c>
      <c r="BJ10" s="76">
        <v>0</v>
      </c>
      <c r="BK10" s="57"/>
      <c r="BL10" s="58"/>
      <c r="BM10" s="59">
        <f t="shared" si="6"/>
        <v>0</v>
      </c>
      <c r="BN10" s="76">
        <v>500</v>
      </c>
      <c r="BO10" s="57"/>
      <c r="BP10" s="60">
        <f t="shared" si="8"/>
        <v>26.362270450751247</v>
      </c>
      <c r="BQ10" s="53">
        <v>4036</v>
      </c>
      <c r="BR10" s="61">
        <v>599</v>
      </c>
      <c r="BS10" s="53">
        <v>250</v>
      </c>
      <c r="BT10" s="53">
        <v>111</v>
      </c>
      <c r="BU10" s="52">
        <v>760</v>
      </c>
      <c r="BV10" s="53">
        <f t="shared" si="9"/>
        <v>20</v>
      </c>
      <c r="BW10" s="53">
        <v>20</v>
      </c>
      <c r="BX10" s="53"/>
      <c r="BY10" s="53"/>
      <c r="BZ10" s="53"/>
      <c r="CA10" s="53" t="e">
        <f t="shared" si="7"/>
        <v>#DIV/0!</v>
      </c>
      <c r="CB10" s="63">
        <f t="shared" si="10"/>
        <v>2.6315789473684209E-2</v>
      </c>
      <c r="CC10" s="53"/>
      <c r="CD10" s="53"/>
      <c r="CE10" s="53"/>
      <c r="CF10" s="61"/>
      <c r="CG10" s="61"/>
      <c r="CH10" s="65">
        <v>774</v>
      </c>
      <c r="CI10" s="65">
        <v>370</v>
      </c>
      <c r="CJ10" s="65">
        <v>4036</v>
      </c>
      <c r="CM10" s="61">
        <v>70</v>
      </c>
    </row>
    <row r="11" spans="1:91" s="65" customFormat="1" ht="34.950000000000003" customHeight="1" x14ac:dyDescent="0.25">
      <c r="A11" s="39">
        <v>7</v>
      </c>
      <c r="B11" s="40" t="s">
        <v>79</v>
      </c>
      <c r="C11" s="41">
        <v>120</v>
      </c>
      <c r="D11" s="42"/>
      <c r="E11" s="43">
        <v>500</v>
      </c>
      <c r="F11" s="42">
        <v>500</v>
      </c>
      <c r="G11" s="44">
        <f t="shared" si="0"/>
        <v>100</v>
      </c>
      <c r="H11" s="42" t="e">
        <f>F11-#REF!</f>
        <v>#REF!</v>
      </c>
      <c r="I11" s="43">
        <v>362</v>
      </c>
      <c r="J11" s="42">
        <v>362</v>
      </c>
      <c r="K11" s="44">
        <f t="shared" si="11"/>
        <v>100</v>
      </c>
      <c r="L11" s="45">
        <v>50</v>
      </c>
      <c r="M11" s="46"/>
      <c r="N11" s="46"/>
      <c r="O11" s="43">
        <v>362</v>
      </c>
      <c r="P11" s="46"/>
      <c r="Q11" s="47">
        <f>490+50</f>
        <v>540</v>
      </c>
      <c r="R11" s="48">
        <v>540</v>
      </c>
      <c r="S11" s="49">
        <f t="shared" si="1"/>
        <v>100</v>
      </c>
      <c r="T11" s="45"/>
      <c r="U11" s="48"/>
      <c r="V11" s="50"/>
      <c r="W11" s="48"/>
      <c r="X11" s="50"/>
      <c r="Y11" s="48"/>
      <c r="Z11" s="51" t="s">
        <v>79</v>
      </c>
      <c r="AA11" s="52">
        <v>20</v>
      </c>
      <c r="AB11" s="53">
        <v>20</v>
      </c>
      <c r="AC11" s="72"/>
      <c r="AD11" s="73"/>
      <c r="AE11" s="73"/>
      <c r="AF11" s="73"/>
      <c r="AG11" s="72">
        <v>130</v>
      </c>
      <c r="AH11" s="73">
        <v>130</v>
      </c>
      <c r="AI11" s="73">
        <v>150</v>
      </c>
      <c r="AJ11" s="73"/>
      <c r="AK11" s="73"/>
      <c r="AL11" s="73">
        <v>300</v>
      </c>
      <c r="AM11" s="73"/>
      <c r="AN11" s="73"/>
      <c r="AO11" s="57"/>
      <c r="AP11" s="57"/>
      <c r="AQ11" s="57">
        <v>20</v>
      </c>
      <c r="AR11" s="57"/>
      <c r="AS11" s="57"/>
      <c r="AT11" s="57"/>
      <c r="AU11" s="57"/>
      <c r="AV11" s="57"/>
      <c r="AW11" s="57"/>
      <c r="AX11" s="76">
        <v>367</v>
      </c>
      <c r="AY11" s="57">
        <v>367</v>
      </c>
      <c r="AZ11" s="57">
        <f t="shared" si="12"/>
        <v>100</v>
      </c>
      <c r="BA11" s="54">
        <f t="shared" si="2"/>
        <v>0</v>
      </c>
      <c r="BB11" s="76">
        <v>190</v>
      </c>
      <c r="BC11" s="57">
        <v>320</v>
      </c>
      <c r="BD11" s="57">
        <f t="shared" si="13"/>
        <v>168.42105263157893</v>
      </c>
      <c r="BE11" s="57">
        <f t="shared" si="3"/>
        <v>0</v>
      </c>
      <c r="BF11" s="76">
        <v>710</v>
      </c>
      <c r="BG11" s="57">
        <v>710</v>
      </c>
      <c r="BH11" s="57">
        <f t="shared" si="14"/>
        <v>100</v>
      </c>
      <c r="BI11" s="57">
        <f t="shared" si="4"/>
        <v>0</v>
      </c>
      <c r="BJ11" s="76">
        <v>2313</v>
      </c>
      <c r="BK11" s="57">
        <v>2313</v>
      </c>
      <c r="BL11" s="80">
        <f t="shared" si="5"/>
        <v>100</v>
      </c>
      <c r="BM11" s="59">
        <f t="shared" si="6"/>
        <v>0</v>
      </c>
      <c r="BN11" s="76">
        <v>500</v>
      </c>
      <c r="BO11" s="57"/>
      <c r="BP11" s="60">
        <f t="shared" si="8"/>
        <v>17.594453715335717</v>
      </c>
      <c r="BQ11" s="53"/>
      <c r="BR11" s="61">
        <v>401</v>
      </c>
      <c r="BS11" s="53"/>
      <c r="BT11" s="53"/>
      <c r="BU11" s="52">
        <v>590</v>
      </c>
      <c r="BV11" s="53">
        <f t="shared" si="9"/>
        <v>0</v>
      </c>
      <c r="BW11" s="53"/>
      <c r="BX11" s="53"/>
      <c r="BY11" s="53"/>
      <c r="BZ11" s="53"/>
      <c r="CA11" s="53" t="e">
        <f t="shared" si="7"/>
        <v>#DIV/0!</v>
      </c>
      <c r="CB11" s="63">
        <f t="shared" si="10"/>
        <v>0</v>
      </c>
      <c r="CC11" s="53"/>
      <c r="CD11" s="53"/>
      <c r="CE11" s="53"/>
      <c r="CF11" s="61"/>
      <c r="CG11" s="61"/>
      <c r="CH11" s="65">
        <v>367</v>
      </c>
      <c r="CI11" s="65">
        <v>320</v>
      </c>
      <c r="CJ11" s="65">
        <v>710</v>
      </c>
      <c r="CK11" s="65">
        <v>2313</v>
      </c>
      <c r="CM11" s="61">
        <v>30</v>
      </c>
    </row>
    <row r="12" spans="1:91" s="65" customFormat="1" ht="34.950000000000003" customHeight="1" x14ac:dyDescent="0.25">
      <c r="A12" s="39">
        <v>8</v>
      </c>
      <c r="B12" s="40" t="s">
        <v>80</v>
      </c>
      <c r="C12" s="41">
        <v>428</v>
      </c>
      <c r="D12" s="42"/>
      <c r="E12" s="43">
        <v>1866</v>
      </c>
      <c r="F12" s="42">
        <v>1866</v>
      </c>
      <c r="G12" s="44">
        <f t="shared" si="0"/>
        <v>100</v>
      </c>
      <c r="H12" s="42" t="e">
        <f>F12-#REF!</f>
        <v>#REF!</v>
      </c>
      <c r="I12" s="43">
        <v>1175</v>
      </c>
      <c r="J12" s="42">
        <v>1175</v>
      </c>
      <c r="K12" s="44">
        <f t="shared" si="11"/>
        <v>100</v>
      </c>
      <c r="L12" s="45">
        <f>100+70</f>
        <v>170</v>
      </c>
      <c r="M12" s="46">
        <v>135</v>
      </c>
      <c r="N12" s="46">
        <v>35</v>
      </c>
      <c r="O12" s="43">
        <v>1175</v>
      </c>
      <c r="P12" s="46">
        <v>620</v>
      </c>
      <c r="Q12" s="47">
        <f>1252+28</f>
        <v>1280</v>
      </c>
      <c r="R12" s="48">
        <v>1280</v>
      </c>
      <c r="S12" s="49">
        <f t="shared" si="1"/>
        <v>100</v>
      </c>
      <c r="T12" s="45"/>
      <c r="U12" s="48"/>
      <c r="V12" s="50">
        <v>265</v>
      </c>
      <c r="W12" s="48">
        <v>340</v>
      </c>
      <c r="X12" s="50">
        <v>150</v>
      </c>
      <c r="Y12" s="48"/>
      <c r="Z12" s="51" t="s">
        <v>80</v>
      </c>
      <c r="AA12" s="52">
        <v>50</v>
      </c>
      <c r="AB12" s="53">
        <v>50</v>
      </c>
      <c r="AC12" s="72">
        <v>70</v>
      </c>
      <c r="AD12" s="73">
        <v>20</v>
      </c>
      <c r="AE12" s="73">
        <v>20</v>
      </c>
      <c r="AF12" s="73">
        <v>30</v>
      </c>
      <c r="AG12" s="72">
        <v>256</v>
      </c>
      <c r="AH12" s="73">
        <v>256</v>
      </c>
      <c r="AI12" s="73">
        <v>851</v>
      </c>
      <c r="AJ12" s="73">
        <v>80</v>
      </c>
      <c r="AK12" s="73">
        <v>30</v>
      </c>
      <c r="AL12" s="73">
        <v>1182</v>
      </c>
      <c r="AM12" s="73">
        <v>335</v>
      </c>
      <c r="AN12" s="73"/>
      <c r="AO12" s="57">
        <v>50</v>
      </c>
      <c r="AP12" s="57">
        <v>73</v>
      </c>
      <c r="AQ12" s="57">
        <v>90</v>
      </c>
      <c r="AR12" s="57"/>
      <c r="AS12" s="57">
        <v>17</v>
      </c>
      <c r="AT12" s="57">
        <v>30</v>
      </c>
      <c r="AU12" s="57">
        <v>15</v>
      </c>
      <c r="AV12" s="57"/>
      <c r="AW12" s="57"/>
      <c r="AX12" s="76">
        <v>1565</v>
      </c>
      <c r="AY12" s="57">
        <v>1300</v>
      </c>
      <c r="AZ12" s="56">
        <f t="shared" si="12"/>
        <v>83.067092651757193</v>
      </c>
      <c r="BA12" s="54">
        <f t="shared" si="2"/>
        <v>50</v>
      </c>
      <c r="BB12" s="76">
        <v>1620</v>
      </c>
      <c r="BC12" s="57">
        <v>1370</v>
      </c>
      <c r="BD12" s="56">
        <f t="shared" si="13"/>
        <v>84.567901234567898</v>
      </c>
      <c r="BE12" s="57">
        <f t="shared" si="3"/>
        <v>0</v>
      </c>
      <c r="BF12" s="76">
        <v>3700</v>
      </c>
      <c r="BG12" s="57">
        <v>7574</v>
      </c>
      <c r="BH12" s="56">
        <f t="shared" si="14"/>
        <v>204.70270270270271</v>
      </c>
      <c r="BI12" s="57">
        <f t="shared" si="4"/>
        <v>0</v>
      </c>
      <c r="BJ12" s="76">
        <v>4500</v>
      </c>
      <c r="BK12" s="57">
        <v>1500</v>
      </c>
      <c r="BL12" s="58">
        <f t="shared" si="5"/>
        <v>33.333333333333329</v>
      </c>
      <c r="BM12" s="59">
        <f t="shared" si="6"/>
        <v>0</v>
      </c>
      <c r="BN12" s="76">
        <v>2200</v>
      </c>
      <c r="BO12" s="57"/>
      <c r="BP12" s="60">
        <f t="shared" si="8"/>
        <v>23.448699451331024</v>
      </c>
      <c r="BQ12" s="53">
        <v>1757</v>
      </c>
      <c r="BR12" s="61">
        <v>1480</v>
      </c>
      <c r="BS12" s="53">
        <v>451</v>
      </c>
      <c r="BT12" s="53">
        <v>224</v>
      </c>
      <c r="BU12" s="52">
        <v>1380</v>
      </c>
      <c r="BV12" s="53">
        <f t="shared" si="9"/>
        <v>160</v>
      </c>
      <c r="BW12" s="53">
        <v>150</v>
      </c>
      <c r="BX12" s="53">
        <v>10</v>
      </c>
      <c r="BY12" s="53"/>
      <c r="BZ12" s="53">
        <v>23</v>
      </c>
      <c r="CA12" s="62">
        <f t="shared" si="7"/>
        <v>23</v>
      </c>
      <c r="CB12" s="63">
        <f t="shared" si="10"/>
        <v>0.11594202898550725</v>
      </c>
      <c r="CC12" s="73">
        <v>3</v>
      </c>
      <c r="CD12" s="53"/>
      <c r="CE12" s="53"/>
      <c r="CF12" s="61"/>
      <c r="CG12" s="64">
        <v>65</v>
      </c>
      <c r="CH12" s="65">
        <v>1250</v>
      </c>
      <c r="CI12" s="65">
        <v>1370</v>
      </c>
      <c r="CJ12" s="65">
        <v>7574</v>
      </c>
      <c r="CK12" s="65">
        <v>1500</v>
      </c>
      <c r="CM12" s="61">
        <v>60</v>
      </c>
    </row>
    <row r="13" spans="1:91" s="65" customFormat="1" ht="34.799999999999997" customHeight="1" x14ac:dyDescent="0.25">
      <c r="A13" s="39">
        <v>9</v>
      </c>
      <c r="B13" s="40" t="s">
        <v>81</v>
      </c>
      <c r="C13" s="41">
        <v>200</v>
      </c>
      <c r="D13" s="42"/>
      <c r="E13" s="43">
        <v>820</v>
      </c>
      <c r="F13" s="42">
        <v>820</v>
      </c>
      <c r="G13" s="44">
        <f t="shared" si="0"/>
        <v>100</v>
      </c>
      <c r="H13" s="42" t="e">
        <f>F13-#REF!</f>
        <v>#REF!</v>
      </c>
      <c r="I13" s="43">
        <v>1276</v>
      </c>
      <c r="J13" s="42">
        <v>1226</v>
      </c>
      <c r="K13" s="44">
        <f t="shared" si="11"/>
        <v>96.081504702194351</v>
      </c>
      <c r="L13" s="45">
        <v>200</v>
      </c>
      <c r="M13" s="46">
        <v>200</v>
      </c>
      <c r="N13" s="46"/>
      <c r="O13" s="43">
        <v>1276</v>
      </c>
      <c r="P13" s="46"/>
      <c r="Q13" s="47">
        <f>863+50</f>
        <v>913</v>
      </c>
      <c r="R13" s="48">
        <v>913</v>
      </c>
      <c r="S13" s="49">
        <f t="shared" si="1"/>
        <v>100</v>
      </c>
      <c r="T13" s="45"/>
      <c r="U13" s="48"/>
      <c r="V13" s="50"/>
      <c r="W13" s="48"/>
      <c r="X13" s="50">
        <v>200</v>
      </c>
      <c r="Y13" s="48">
        <v>200</v>
      </c>
      <c r="Z13" s="51" t="s">
        <v>81</v>
      </c>
      <c r="AA13" s="52">
        <v>20</v>
      </c>
      <c r="AB13" s="53">
        <v>20</v>
      </c>
      <c r="AC13" s="72"/>
      <c r="AD13" s="73"/>
      <c r="AE13" s="73"/>
      <c r="AF13" s="73"/>
      <c r="AG13" s="72">
        <v>150</v>
      </c>
      <c r="AH13" s="73">
        <v>150</v>
      </c>
      <c r="AI13" s="73"/>
      <c r="AJ13" s="73"/>
      <c r="AK13" s="73"/>
      <c r="AL13" s="73">
        <v>800</v>
      </c>
      <c r="AM13" s="73"/>
      <c r="AN13" s="73"/>
      <c r="AO13" s="57"/>
      <c r="AP13" s="57"/>
      <c r="AQ13" s="57">
        <v>20</v>
      </c>
      <c r="AR13" s="57"/>
      <c r="AS13" s="57"/>
      <c r="AT13" s="57"/>
      <c r="AU13" s="57"/>
      <c r="AV13" s="57">
        <v>20</v>
      </c>
      <c r="AW13" s="57">
        <v>1000</v>
      </c>
      <c r="AX13" s="76">
        <v>1552</v>
      </c>
      <c r="AY13" s="57">
        <v>1552</v>
      </c>
      <c r="AZ13" s="57">
        <f t="shared" si="12"/>
        <v>100</v>
      </c>
      <c r="BA13" s="54">
        <f t="shared" si="2"/>
        <v>0</v>
      </c>
      <c r="BB13" s="76">
        <v>500</v>
      </c>
      <c r="BC13" s="57">
        <v>700</v>
      </c>
      <c r="BD13" s="54">
        <f t="shared" si="13"/>
        <v>140</v>
      </c>
      <c r="BE13" s="57">
        <f t="shared" si="3"/>
        <v>0</v>
      </c>
      <c r="BF13" s="76">
        <v>2770</v>
      </c>
      <c r="BG13" s="57">
        <v>3120</v>
      </c>
      <c r="BH13" s="56">
        <f t="shared" si="14"/>
        <v>112.63537906137185</v>
      </c>
      <c r="BI13" s="57">
        <f t="shared" si="4"/>
        <v>0</v>
      </c>
      <c r="BJ13" s="76">
        <v>0</v>
      </c>
      <c r="BK13" s="57"/>
      <c r="BL13" s="58"/>
      <c r="BM13" s="59">
        <f t="shared" si="6"/>
        <v>0</v>
      </c>
      <c r="BN13" s="76">
        <v>500</v>
      </c>
      <c r="BO13" s="57"/>
      <c r="BP13" s="60">
        <f t="shared" si="8"/>
        <v>32.720930232558139</v>
      </c>
      <c r="BQ13" s="53">
        <v>3120</v>
      </c>
      <c r="BR13" s="61">
        <v>430</v>
      </c>
      <c r="BS13" s="53"/>
      <c r="BT13" s="53">
        <v>80</v>
      </c>
      <c r="BU13" s="52">
        <v>1113</v>
      </c>
      <c r="BV13" s="53">
        <f t="shared" si="9"/>
        <v>0</v>
      </c>
      <c r="BW13" s="53"/>
      <c r="BX13" s="53"/>
      <c r="BY13" s="53"/>
      <c r="BZ13" s="53"/>
      <c r="CA13" s="53" t="e">
        <f t="shared" si="7"/>
        <v>#DIV/0!</v>
      </c>
      <c r="CB13" s="63">
        <f t="shared" si="10"/>
        <v>0</v>
      </c>
      <c r="CC13" s="53"/>
      <c r="CD13" s="53"/>
      <c r="CE13" s="53"/>
      <c r="CF13" s="61"/>
      <c r="CG13" s="61"/>
      <c r="CH13" s="65">
        <v>1552</v>
      </c>
      <c r="CI13" s="65">
        <v>700</v>
      </c>
      <c r="CJ13" s="65">
        <v>3120</v>
      </c>
      <c r="CM13" s="61">
        <v>160</v>
      </c>
    </row>
    <row r="14" spans="1:91" s="65" customFormat="1" ht="34.950000000000003" customHeight="1" x14ac:dyDescent="0.25">
      <c r="A14" s="39">
        <v>10</v>
      </c>
      <c r="B14" s="40" t="s">
        <v>82</v>
      </c>
      <c r="C14" s="41">
        <v>220</v>
      </c>
      <c r="D14" s="42"/>
      <c r="E14" s="43">
        <v>800</v>
      </c>
      <c r="F14" s="42">
        <v>800</v>
      </c>
      <c r="G14" s="44">
        <f t="shared" si="0"/>
        <v>100</v>
      </c>
      <c r="H14" s="42" t="e">
        <f>F14-#REF!</f>
        <v>#REF!</v>
      </c>
      <c r="I14" s="43">
        <v>491</v>
      </c>
      <c r="J14" s="42">
        <v>491</v>
      </c>
      <c r="K14" s="44">
        <f t="shared" si="11"/>
        <v>100</v>
      </c>
      <c r="L14" s="45">
        <v>150</v>
      </c>
      <c r="M14" s="46">
        <v>150</v>
      </c>
      <c r="N14" s="46"/>
      <c r="O14" s="43">
        <v>491</v>
      </c>
      <c r="P14" s="46"/>
      <c r="Q14" s="47">
        <v>935</v>
      </c>
      <c r="R14" s="48">
        <v>935</v>
      </c>
      <c r="S14" s="49">
        <f t="shared" si="1"/>
        <v>100</v>
      </c>
      <c r="T14" s="45"/>
      <c r="U14" s="48"/>
      <c r="V14" s="50"/>
      <c r="W14" s="48"/>
      <c r="X14" s="50">
        <v>67</v>
      </c>
      <c r="Y14" s="48">
        <v>67</v>
      </c>
      <c r="Z14" s="51" t="s">
        <v>82</v>
      </c>
      <c r="AA14" s="52"/>
      <c r="AB14" s="79"/>
      <c r="AC14" s="72"/>
      <c r="AD14" s="73"/>
      <c r="AE14" s="73"/>
      <c r="AF14" s="73"/>
      <c r="AG14" s="72">
        <v>160</v>
      </c>
      <c r="AH14" s="73">
        <v>160</v>
      </c>
      <c r="AI14" s="73">
        <v>400</v>
      </c>
      <c r="AJ14" s="73"/>
      <c r="AK14" s="73"/>
      <c r="AL14" s="73">
        <v>800</v>
      </c>
      <c r="AM14" s="73"/>
      <c r="AN14" s="73"/>
      <c r="AO14" s="57"/>
      <c r="AP14" s="57"/>
      <c r="AQ14" s="57"/>
      <c r="AR14" s="57"/>
      <c r="AS14" s="57"/>
      <c r="AT14" s="57"/>
      <c r="AU14" s="57"/>
      <c r="AV14" s="57"/>
      <c r="AW14" s="57"/>
      <c r="AX14" s="76">
        <v>602</v>
      </c>
      <c r="AY14" s="57">
        <v>602</v>
      </c>
      <c r="AZ14" s="57">
        <f t="shared" si="12"/>
        <v>100</v>
      </c>
      <c r="BA14" s="54">
        <f t="shared" si="2"/>
        <v>0</v>
      </c>
      <c r="BB14" s="76">
        <v>500</v>
      </c>
      <c r="BC14" s="57">
        <v>763</v>
      </c>
      <c r="BD14" s="54">
        <f t="shared" si="13"/>
        <v>152.6</v>
      </c>
      <c r="BE14" s="57">
        <f t="shared" si="3"/>
        <v>0</v>
      </c>
      <c r="BF14" s="76">
        <v>1200</v>
      </c>
      <c r="BG14" s="57">
        <v>810</v>
      </c>
      <c r="BH14" s="56">
        <f t="shared" si="14"/>
        <v>67.5</v>
      </c>
      <c r="BI14" s="57">
        <f t="shared" si="4"/>
        <v>310</v>
      </c>
      <c r="BJ14" s="76">
        <v>4625</v>
      </c>
      <c r="BK14" s="57">
        <v>4745</v>
      </c>
      <c r="BL14" s="58">
        <f t="shared" si="5"/>
        <v>102.5945945945946</v>
      </c>
      <c r="BM14" s="59">
        <f t="shared" si="6"/>
        <v>0</v>
      </c>
      <c r="BN14" s="76">
        <v>520</v>
      </c>
      <c r="BO14" s="57"/>
      <c r="BP14" s="60">
        <f t="shared" si="8"/>
        <v>23.24231595472197</v>
      </c>
      <c r="BQ14" s="53"/>
      <c r="BR14" s="61">
        <v>546</v>
      </c>
      <c r="BS14" s="53"/>
      <c r="BT14" s="53"/>
      <c r="BU14" s="52">
        <v>1025</v>
      </c>
      <c r="BV14" s="53">
        <f t="shared" si="9"/>
        <v>25</v>
      </c>
      <c r="BW14" s="53">
        <v>25</v>
      </c>
      <c r="BX14" s="53"/>
      <c r="BY14" s="53"/>
      <c r="BZ14" s="53"/>
      <c r="CA14" s="53" t="e">
        <f t="shared" si="7"/>
        <v>#DIV/0!</v>
      </c>
      <c r="CB14" s="63">
        <f t="shared" si="10"/>
        <v>2.4390243902439025E-2</v>
      </c>
      <c r="CC14" s="53"/>
      <c r="CD14" s="53"/>
      <c r="CE14" s="53"/>
      <c r="CF14" s="61"/>
      <c r="CG14" s="61"/>
      <c r="CH14" s="65">
        <v>602</v>
      </c>
      <c r="CI14" s="65">
        <v>763</v>
      </c>
      <c r="CJ14" s="65">
        <v>500</v>
      </c>
      <c r="CK14" s="65">
        <v>4745</v>
      </c>
      <c r="CM14" s="61">
        <v>20</v>
      </c>
    </row>
    <row r="15" spans="1:91" s="65" customFormat="1" ht="34.950000000000003" customHeight="1" x14ac:dyDescent="0.25">
      <c r="A15" s="39">
        <v>11</v>
      </c>
      <c r="B15" s="40" t="s">
        <v>83</v>
      </c>
      <c r="C15" s="41">
        <v>350</v>
      </c>
      <c r="D15" s="42"/>
      <c r="E15" s="43">
        <v>1315</v>
      </c>
      <c r="F15" s="42">
        <v>1315</v>
      </c>
      <c r="G15" s="44">
        <f t="shared" si="0"/>
        <v>100</v>
      </c>
      <c r="H15" s="42" t="e">
        <f>F15-#REF!</f>
        <v>#REF!</v>
      </c>
      <c r="I15" s="43">
        <v>2650</v>
      </c>
      <c r="J15" s="42">
        <v>1100</v>
      </c>
      <c r="K15" s="44">
        <f t="shared" si="11"/>
        <v>41.509433962264154</v>
      </c>
      <c r="L15" s="45">
        <f>400+200</f>
        <v>600</v>
      </c>
      <c r="M15" s="46"/>
      <c r="N15" s="46"/>
      <c r="O15" s="43">
        <v>2650</v>
      </c>
      <c r="P15" s="46"/>
      <c r="Q15" s="47">
        <f>1470+130</f>
        <v>1600</v>
      </c>
      <c r="R15" s="48">
        <v>1600</v>
      </c>
      <c r="S15" s="49">
        <f t="shared" si="1"/>
        <v>100</v>
      </c>
      <c r="T15" s="45"/>
      <c r="U15" s="48"/>
      <c r="V15" s="50"/>
      <c r="W15" s="48"/>
      <c r="X15" s="50">
        <v>303</v>
      </c>
      <c r="Y15" s="48">
        <v>303</v>
      </c>
      <c r="Z15" s="51" t="s">
        <v>83</v>
      </c>
      <c r="AA15" s="52"/>
      <c r="AB15" s="79"/>
      <c r="AC15" s="72"/>
      <c r="AD15" s="73"/>
      <c r="AE15" s="73"/>
      <c r="AF15" s="73"/>
      <c r="AG15" s="72">
        <v>410</v>
      </c>
      <c r="AH15" s="73">
        <v>410</v>
      </c>
      <c r="AI15" s="73"/>
      <c r="AJ15" s="73"/>
      <c r="AK15" s="73"/>
      <c r="AL15" s="73">
        <v>1200</v>
      </c>
      <c r="AM15" s="73"/>
      <c r="AN15" s="73"/>
      <c r="AO15" s="57"/>
      <c r="AP15" s="57"/>
      <c r="AQ15" s="57"/>
      <c r="AR15" s="57"/>
      <c r="AS15" s="57"/>
      <c r="AT15" s="57"/>
      <c r="AU15" s="57"/>
      <c r="AV15" s="57"/>
      <c r="AW15" s="57"/>
      <c r="AX15" s="76">
        <v>2803</v>
      </c>
      <c r="AY15" s="57">
        <v>2803</v>
      </c>
      <c r="AZ15" s="56">
        <f t="shared" si="12"/>
        <v>100</v>
      </c>
      <c r="BA15" s="54">
        <f t="shared" si="2"/>
        <v>53</v>
      </c>
      <c r="BB15" s="76">
        <v>660</v>
      </c>
      <c r="BC15" s="57">
        <v>800</v>
      </c>
      <c r="BD15" s="54">
        <f t="shared" si="13"/>
        <v>121.21212121212122</v>
      </c>
      <c r="BE15" s="57">
        <f t="shared" si="3"/>
        <v>0</v>
      </c>
      <c r="BF15" s="76">
        <v>5600</v>
      </c>
      <c r="BG15" s="57">
        <v>5600</v>
      </c>
      <c r="BH15" s="57">
        <f t="shared" si="14"/>
        <v>100</v>
      </c>
      <c r="BI15" s="57">
        <f t="shared" si="4"/>
        <v>0</v>
      </c>
      <c r="BJ15" s="76">
        <v>0</v>
      </c>
      <c r="BK15" s="57">
        <v>5300</v>
      </c>
      <c r="BL15" s="58"/>
      <c r="BM15" s="59">
        <f t="shared" si="6"/>
        <v>0</v>
      </c>
      <c r="BN15" s="76">
        <v>500</v>
      </c>
      <c r="BO15" s="57"/>
      <c r="BP15" s="60">
        <f t="shared" si="8"/>
        <v>44.93037327045424</v>
      </c>
      <c r="BQ15" s="53">
        <v>915</v>
      </c>
      <c r="BR15" s="61">
        <v>676</v>
      </c>
      <c r="BS15" s="53">
        <v>1150</v>
      </c>
      <c r="BT15" s="53"/>
      <c r="BU15" s="52">
        <v>2000</v>
      </c>
      <c r="BV15" s="53">
        <f t="shared" si="9"/>
        <v>500</v>
      </c>
      <c r="BW15" s="53">
        <v>500</v>
      </c>
      <c r="BX15" s="53"/>
      <c r="BY15" s="53"/>
      <c r="BZ15" s="53"/>
      <c r="CA15" s="53" t="e">
        <f t="shared" si="7"/>
        <v>#DIV/0!</v>
      </c>
      <c r="CB15" s="63">
        <f t="shared" si="10"/>
        <v>0.25</v>
      </c>
      <c r="CC15" s="53"/>
      <c r="CD15" s="53"/>
      <c r="CE15" s="53">
        <v>60</v>
      </c>
      <c r="CF15" s="61">
        <v>20</v>
      </c>
      <c r="CG15" s="61"/>
      <c r="CH15" s="65">
        <v>2750</v>
      </c>
      <c r="CI15" s="65">
        <v>800</v>
      </c>
      <c r="CJ15" s="65">
        <v>5600</v>
      </c>
      <c r="CK15" s="65">
        <v>5300</v>
      </c>
      <c r="CM15" s="61">
        <v>100</v>
      </c>
    </row>
    <row r="16" spans="1:91" s="65" customFormat="1" ht="34.950000000000003" customHeight="1" x14ac:dyDescent="0.25">
      <c r="A16" s="39">
        <v>12</v>
      </c>
      <c r="B16" s="40" t="s">
        <v>84</v>
      </c>
      <c r="C16" s="41">
        <v>200</v>
      </c>
      <c r="D16" s="41">
        <v>32</v>
      </c>
      <c r="E16" s="81">
        <v>1500</v>
      </c>
      <c r="F16" s="41">
        <v>1500</v>
      </c>
      <c r="G16" s="44">
        <f t="shared" si="0"/>
        <v>100</v>
      </c>
      <c r="H16" s="42" t="e">
        <f>F16-#REF!</f>
        <v>#REF!</v>
      </c>
      <c r="I16" s="81">
        <v>1865</v>
      </c>
      <c r="J16" s="41">
        <v>1000</v>
      </c>
      <c r="K16" s="44">
        <f t="shared" si="11"/>
        <v>53.619302949061662</v>
      </c>
      <c r="L16" s="45">
        <f>190+216</f>
        <v>406</v>
      </c>
      <c r="M16" s="46">
        <v>296</v>
      </c>
      <c r="N16" s="46">
        <v>110</v>
      </c>
      <c r="O16" s="81">
        <v>1865</v>
      </c>
      <c r="P16" s="46">
        <v>150</v>
      </c>
      <c r="Q16" s="47">
        <f>959+130</f>
        <v>1089</v>
      </c>
      <c r="R16" s="48">
        <v>1089</v>
      </c>
      <c r="S16" s="49">
        <f>R16/Q16*100</f>
        <v>100</v>
      </c>
      <c r="T16" s="45">
        <v>355</v>
      </c>
      <c r="U16" s="48">
        <v>355</v>
      </c>
      <c r="V16" s="50">
        <v>100</v>
      </c>
      <c r="W16" s="48">
        <v>100</v>
      </c>
      <c r="X16" s="50">
        <v>100</v>
      </c>
      <c r="Y16" s="48">
        <v>210</v>
      </c>
      <c r="Z16" s="51" t="s">
        <v>84</v>
      </c>
      <c r="AA16" s="52"/>
      <c r="AB16" s="79"/>
      <c r="AC16" s="72"/>
      <c r="AD16" s="73"/>
      <c r="AE16" s="73"/>
      <c r="AF16" s="73"/>
      <c r="AG16" s="72">
        <v>200</v>
      </c>
      <c r="AH16" s="73">
        <v>200</v>
      </c>
      <c r="AI16" s="73">
        <v>42</v>
      </c>
      <c r="AJ16" s="73"/>
      <c r="AK16" s="73"/>
      <c r="AL16" s="73">
        <v>1000</v>
      </c>
      <c r="AM16" s="73">
        <v>100</v>
      </c>
      <c r="AN16" s="73">
        <v>400</v>
      </c>
      <c r="AO16" s="57"/>
      <c r="AP16" s="57"/>
      <c r="AQ16" s="57"/>
      <c r="AR16" s="57"/>
      <c r="AS16" s="57"/>
      <c r="AT16" s="57"/>
      <c r="AU16" s="57"/>
      <c r="AV16" s="57"/>
      <c r="AW16" s="57"/>
      <c r="AX16" s="76">
        <v>2170</v>
      </c>
      <c r="AY16" s="57">
        <v>2170</v>
      </c>
      <c r="AZ16" s="57">
        <f t="shared" si="12"/>
        <v>100</v>
      </c>
      <c r="BA16" s="54">
        <f t="shared" si="2"/>
        <v>0</v>
      </c>
      <c r="BB16" s="76">
        <v>670</v>
      </c>
      <c r="BC16" s="57">
        <v>824</v>
      </c>
      <c r="BD16" s="56">
        <f t="shared" si="13"/>
        <v>122.98507462686568</v>
      </c>
      <c r="BE16" s="57">
        <f t="shared" si="3"/>
        <v>0</v>
      </c>
      <c r="BF16" s="76">
        <v>4000</v>
      </c>
      <c r="BG16" s="57">
        <v>8790</v>
      </c>
      <c r="BH16" s="56">
        <f t="shared" si="14"/>
        <v>219.74999999999997</v>
      </c>
      <c r="BI16" s="57">
        <f t="shared" si="4"/>
        <v>110</v>
      </c>
      <c r="BJ16" s="76">
        <v>8250</v>
      </c>
      <c r="BK16" s="57">
        <v>1129</v>
      </c>
      <c r="BL16" s="58">
        <f t="shared" si="5"/>
        <v>13.684848484848485</v>
      </c>
      <c r="BM16" s="59">
        <f t="shared" si="6"/>
        <v>0</v>
      </c>
      <c r="BN16" s="76">
        <v>1300</v>
      </c>
      <c r="BO16" s="57"/>
      <c r="BP16" s="60">
        <f t="shared" si="8"/>
        <v>30.050893092497518</v>
      </c>
      <c r="BQ16" s="53"/>
      <c r="BR16" s="61">
        <v>1198</v>
      </c>
      <c r="BS16" s="53">
        <v>1550</v>
      </c>
      <c r="BT16" s="53"/>
      <c r="BU16" s="52">
        <v>1169</v>
      </c>
      <c r="BV16" s="53">
        <f t="shared" si="9"/>
        <v>40</v>
      </c>
      <c r="BW16" s="53"/>
      <c r="BX16" s="53">
        <v>40</v>
      </c>
      <c r="BY16" s="53"/>
      <c r="BZ16" s="53">
        <v>88</v>
      </c>
      <c r="CA16" s="62">
        <f t="shared" si="7"/>
        <v>22</v>
      </c>
      <c r="CB16" s="63">
        <f t="shared" si="10"/>
        <v>3.4217279726261762E-2</v>
      </c>
      <c r="CC16" s="73">
        <v>1</v>
      </c>
      <c r="CD16" s="53"/>
      <c r="CE16" s="53"/>
      <c r="CF16" s="61"/>
      <c r="CG16" s="61"/>
      <c r="CH16" s="65">
        <v>2170</v>
      </c>
      <c r="CI16" s="65">
        <v>824</v>
      </c>
      <c r="CJ16" s="65">
        <v>8680</v>
      </c>
      <c r="CK16" s="65">
        <v>1129</v>
      </c>
      <c r="CM16" s="61">
        <v>176</v>
      </c>
    </row>
    <row r="17" spans="1:91" s="65" customFormat="1" ht="34.950000000000003" customHeight="1" x14ac:dyDescent="0.25">
      <c r="A17" s="39">
        <v>13</v>
      </c>
      <c r="B17" s="40" t="s">
        <v>85</v>
      </c>
      <c r="C17" s="41">
        <v>140</v>
      </c>
      <c r="D17" s="42"/>
      <c r="E17" s="43">
        <v>530</v>
      </c>
      <c r="F17" s="42">
        <v>530</v>
      </c>
      <c r="G17" s="44">
        <f t="shared" si="0"/>
        <v>100</v>
      </c>
      <c r="H17" s="42" t="e">
        <f>F17-#REF!</f>
        <v>#REF!</v>
      </c>
      <c r="I17" s="43">
        <v>220</v>
      </c>
      <c r="J17" s="42">
        <v>220</v>
      </c>
      <c r="K17" s="44">
        <f t="shared" si="11"/>
        <v>100</v>
      </c>
      <c r="L17" s="45"/>
      <c r="M17" s="46"/>
      <c r="N17" s="46"/>
      <c r="O17" s="43">
        <v>220</v>
      </c>
      <c r="P17" s="46">
        <v>0</v>
      </c>
      <c r="Q17" s="47">
        <v>520</v>
      </c>
      <c r="R17" s="48">
        <v>520</v>
      </c>
      <c r="S17" s="49">
        <f t="shared" si="1"/>
        <v>100</v>
      </c>
      <c r="T17" s="45"/>
      <c r="U17" s="48"/>
      <c r="V17" s="50"/>
      <c r="W17" s="48"/>
      <c r="X17" s="50"/>
      <c r="Y17" s="48"/>
      <c r="Z17" s="51" t="s">
        <v>85</v>
      </c>
      <c r="AA17" s="52">
        <v>10</v>
      </c>
      <c r="AB17" s="53">
        <v>10</v>
      </c>
      <c r="AC17" s="72"/>
      <c r="AD17" s="73"/>
      <c r="AE17" s="73"/>
      <c r="AF17" s="73"/>
      <c r="AG17" s="72">
        <v>0</v>
      </c>
      <c r="AH17" s="73">
        <v>100</v>
      </c>
      <c r="AI17" s="73"/>
      <c r="AJ17" s="73"/>
      <c r="AK17" s="73"/>
      <c r="AL17" s="73">
        <v>300</v>
      </c>
      <c r="AM17" s="73"/>
      <c r="AN17" s="73"/>
      <c r="AO17" s="57">
        <v>10</v>
      </c>
      <c r="AP17" s="57"/>
      <c r="AQ17" s="57">
        <v>10</v>
      </c>
      <c r="AR17" s="57"/>
      <c r="AS17" s="57"/>
      <c r="AT17" s="57"/>
      <c r="AU17" s="57"/>
      <c r="AV17" s="57"/>
      <c r="AW17" s="57"/>
      <c r="AX17" s="76">
        <v>220</v>
      </c>
      <c r="AY17" s="57">
        <v>220</v>
      </c>
      <c r="AZ17" s="57">
        <f t="shared" si="12"/>
        <v>100</v>
      </c>
      <c r="BA17" s="54">
        <f t="shared" si="2"/>
        <v>15</v>
      </c>
      <c r="BB17" s="76">
        <v>140</v>
      </c>
      <c r="BC17" s="57">
        <v>250</v>
      </c>
      <c r="BD17" s="57">
        <f t="shared" si="13"/>
        <v>178.57142857142858</v>
      </c>
      <c r="BE17" s="57">
        <f t="shared" si="3"/>
        <v>0</v>
      </c>
      <c r="BF17" s="76"/>
      <c r="BG17" s="57">
        <v>1100</v>
      </c>
      <c r="BH17" s="56"/>
      <c r="BI17" s="57">
        <f t="shared" si="4"/>
        <v>0</v>
      </c>
      <c r="BJ17" s="76">
        <v>1188</v>
      </c>
      <c r="BK17" s="57"/>
      <c r="BL17" s="58">
        <f t="shared" si="5"/>
        <v>0</v>
      </c>
      <c r="BM17" s="59">
        <f t="shared" si="6"/>
        <v>0</v>
      </c>
      <c r="BN17" s="76">
        <v>500</v>
      </c>
      <c r="BO17" s="57"/>
      <c r="BP17" s="60">
        <f t="shared" si="8"/>
        <v>20.643153526970956</v>
      </c>
      <c r="BQ17" s="53"/>
      <c r="BR17" s="61">
        <v>241</v>
      </c>
      <c r="BS17" s="53"/>
      <c r="BT17" s="53"/>
      <c r="BU17" s="52">
        <v>520</v>
      </c>
      <c r="BV17" s="53">
        <f t="shared" si="9"/>
        <v>45</v>
      </c>
      <c r="BW17" s="53">
        <v>25</v>
      </c>
      <c r="BX17" s="53">
        <v>20</v>
      </c>
      <c r="BY17" s="53"/>
      <c r="BZ17" s="53">
        <v>40</v>
      </c>
      <c r="CA17" s="53">
        <v>20</v>
      </c>
      <c r="CB17" s="63">
        <f t="shared" si="10"/>
        <v>8.6538461538461536E-2</v>
      </c>
      <c r="CC17" s="53">
        <v>2</v>
      </c>
      <c r="CD17" s="53"/>
      <c r="CE17" s="53"/>
      <c r="CF17" s="61"/>
      <c r="CG17" s="61"/>
      <c r="CH17" s="65">
        <v>205</v>
      </c>
      <c r="CI17" s="65">
        <v>250</v>
      </c>
      <c r="CJ17" s="65">
        <v>1100</v>
      </c>
      <c r="CM17" s="61"/>
    </row>
    <row r="18" spans="1:91" s="65" customFormat="1" ht="34.950000000000003" customHeight="1" x14ac:dyDescent="0.25">
      <c r="A18" s="39">
        <v>14</v>
      </c>
      <c r="B18" s="40" t="s">
        <v>86</v>
      </c>
      <c r="C18" s="41">
        <v>110</v>
      </c>
      <c r="D18" s="42"/>
      <c r="E18" s="43">
        <v>401</v>
      </c>
      <c r="F18" s="42">
        <v>401</v>
      </c>
      <c r="G18" s="44">
        <f t="shared" si="0"/>
        <v>100</v>
      </c>
      <c r="H18" s="42" t="e">
        <f>F18-#REF!</f>
        <v>#REF!</v>
      </c>
      <c r="I18" s="43">
        <v>962</v>
      </c>
      <c r="J18" s="42">
        <v>260</v>
      </c>
      <c r="K18" s="44">
        <f t="shared" si="11"/>
        <v>27.027027027027028</v>
      </c>
      <c r="L18" s="45"/>
      <c r="M18" s="46"/>
      <c r="N18" s="46"/>
      <c r="O18" s="43">
        <v>962</v>
      </c>
      <c r="P18" s="46"/>
      <c r="Q18" s="47">
        <v>429</v>
      </c>
      <c r="R18" s="48">
        <v>429</v>
      </c>
      <c r="S18" s="49">
        <f t="shared" si="1"/>
        <v>100</v>
      </c>
      <c r="T18" s="45"/>
      <c r="U18" s="48"/>
      <c r="V18" s="50"/>
      <c r="W18" s="48"/>
      <c r="X18" s="50"/>
      <c r="Y18" s="48"/>
      <c r="Z18" s="51" t="s">
        <v>87</v>
      </c>
      <c r="AA18" s="52"/>
      <c r="AB18" s="53"/>
      <c r="AC18" s="72"/>
      <c r="AD18" s="73"/>
      <c r="AE18" s="73"/>
      <c r="AF18" s="73"/>
      <c r="AG18" s="72">
        <v>98</v>
      </c>
      <c r="AH18" s="73">
        <v>98</v>
      </c>
      <c r="AI18" s="73"/>
      <c r="AJ18" s="73"/>
      <c r="AK18" s="73"/>
      <c r="AL18" s="73">
        <v>228</v>
      </c>
      <c r="AM18" s="73"/>
      <c r="AN18" s="73"/>
      <c r="AO18" s="57"/>
      <c r="AP18" s="57"/>
      <c r="AQ18" s="57"/>
      <c r="AR18" s="57"/>
      <c r="AS18" s="57"/>
      <c r="AT18" s="57"/>
      <c r="AU18" s="57"/>
      <c r="AV18" s="57"/>
      <c r="AW18" s="57"/>
      <c r="AX18" s="76">
        <v>962</v>
      </c>
      <c r="AY18" s="57">
        <v>962</v>
      </c>
      <c r="AZ18" s="57">
        <f t="shared" si="12"/>
        <v>100</v>
      </c>
      <c r="BA18" s="54">
        <f t="shared" si="2"/>
        <v>0</v>
      </c>
      <c r="BB18" s="76">
        <v>515</v>
      </c>
      <c r="BC18" s="57">
        <v>517</v>
      </c>
      <c r="BD18" s="57">
        <f t="shared" si="13"/>
        <v>100.3883495145631</v>
      </c>
      <c r="BE18" s="57">
        <f t="shared" si="3"/>
        <v>0</v>
      </c>
      <c r="BF18" s="76"/>
      <c r="BG18" s="57">
        <v>4100</v>
      </c>
      <c r="BH18" s="56"/>
      <c r="BI18" s="57">
        <f t="shared" si="4"/>
        <v>0</v>
      </c>
      <c r="BJ18" s="76"/>
      <c r="BK18" s="57"/>
      <c r="BL18" s="58"/>
      <c r="BM18" s="59">
        <f t="shared" si="6"/>
        <v>0</v>
      </c>
      <c r="BN18" s="76"/>
      <c r="BO18" s="57"/>
      <c r="BP18" s="60">
        <f t="shared" si="8"/>
        <v>25.656153846153845</v>
      </c>
      <c r="BQ18" s="53"/>
      <c r="BR18" s="61">
        <v>650</v>
      </c>
      <c r="BS18" s="53"/>
      <c r="BT18" s="53"/>
      <c r="BU18" s="52">
        <v>429</v>
      </c>
      <c r="BV18" s="53">
        <f t="shared" si="9"/>
        <v>0</v>
      </c>
      <c r="BW18" s="53"/>
      <c r="BX18" s="53"/>
      <c r="BY18" s="53"/>
      <c r="BZ18" s="53"/>
      <c r="CA18" s="53" t="e">
        <f t="shared" si="7"/>
        <v>#DIV/0!</v>
      </c>
      <c r="CB18" s="63">
        <f t="shared" si="10"/>
        <v>0</v>
      </c>
      <c r="CC18" s="53"/>
      <c r="CD18" s="53"/>
      <c r="CE18" s="53"/>
      <c r="CF18" s="61"/>
      <c r="CG18" s="61"/>
      <c r="CH18" s="65">
        <v>962</v>
      </c>
      <c r="CI18" s="65">
        <v>517</v>
      </c>
      <c r="CJ18" s="65">
        <v>4100</v>
      </c>
      <c r="CM18" s="61">
        <v>40</v>
      </c>
    </row>
    <row r="19" spans="1:91" s="65" customFormat="1" ht="34.950000000000003" customHeight="1" x14ac:dyDescent="0.25">
      <c r="A19" s="39">
        <v>15</v>
      </c>
      <c r="B19" s="40" t="s">
        <v>88</v>
      </c>
      <c r="C19" s="41">
        <v>180</v>
      </c>
      <c r="D19" s="42"/>
      <c r="E19" s="43">
        <v>1071</v>
      </c>
      <c r="F19" s="42">
        <v>1071</v>
      </c>
      <c r="G19" s="44">
        <f t="shared" si="0"/>
        <v>100</v>
      </c>
      <c r="H19" s="42" t="e">
        <f>F19-#REF!</f>
        <v>#REF!</v>
      </c>
      <c r="I19" s="43">
        <v>1450</v>
      </c>
      <c r="J19" s="42">
        <v>500</v>
      </c>
      <c r="K19" s="44">
        <f t="shared" si="11"/>
        <v>34.482758620689658</v>
      </c>
      <c r="L19" s="82">
        <v>400</v>
      </c>
      <c r="M19" s="46"/>
      <c r="N19" s="46"/>
      <c r="O19" s="43">
        <v>1450</v>
      </c>
      <c r="P19" s="46"/>
      <c r="Q19" s="47">
        <f>823+60</f>
        <v>883</v>
      </c>
      <c r="R19" s="48">
        <v>883</v>
      </c>
      <c r="S19" s="49">
        <f t="shared" si="1"/>
        <v>100</v>
      </c>
      <c r="T19" s="45"/>
      <c r="U19" s="48"/>
      <c r="V19" s="50"/>
      <c r="W19" s="48"/>
      <c r="X19" s="50">
        <v>260</v>
      </c>
      <c r="Y19" s="48">
        <v>260</v>
      </c>
      <c r="Z19" s="51" t="s">
        <v>88</v>
      </c>
      <c r="AA19" s="52"/>
      <c r="AB19" s="53"/>
      <c r="AC19" s="72"/>
      <c r="AD19" s="73"/>
      <c r="AE19" s="73"/>
      <c r="AF19" s="73"/>
      <c r="AG19" s="72">
        <v>230</v>
      </c>
      <c r="AH19" s="73">
        <v>230</v>
      </c>
      <c r="AI19" s="73">
        <v>25</v>
      </c>
      <c r="AJ19" s="73"/>
      <c r="AK19" s="73"/>
      <c r="AL19" s="73">
        <v>623</v>
      </c>
      <c r="AM19" s="73"/>
      <c r="AN19" s="73"/>
      <c r="AO19" s="57"/>
      <c r="AP19" s="57"/>
      <c r="AQ19" s="57"/>
      <c r="AR19" s="57"/>
      <c r="AS19" s="57"/>
      <c r="AT19" s="57"/>
      <c r="AU19" s="57"/>
      <c r="AV19" s="57">
        <v>330</v>
      </c>
      <c r="AW19" s="57">
        <v>100</v>
      </c>
      <c r="AX19" s="76">
        <v>1346</v>
      </c>
      <c r="AY19" s="57">
        <v>1280</v>
      </c>
      <c r="AZ19" s="56">
        <f t="shared" si="12"/>
        <v>95.096582466567597</v>
      </c>
      <c r="BA19" s="54">
        <f t="shared" si="2"/>
        <v>0</v>
      </c>
      <c r="BB19" s="76">
        <v>635</v>
      </c>
      <c r="BC19" s="57">
        <v>635</v>
      </c>
      <c r="BD19" s="57">
        <f t="shared" si="13"/>
        <v>100</v>
      </c>
      <c r="BE19" s="57">
        <f t="shared" si="3"/>
        <v>0</v>
      </c>
      <c r="BF19" s="76">
        <v>4090</v>
      </c>
      <c r="BG19" s="57"/>
      <c r="BH19" s="56">
        <f t="shared" si="14"/>
        <v>0</v>
      </c>
      <c r="BI19" s="57">
        <f t="shared" si="4"/>
        <v>0</v>
      </c>
      <c r="BJ19" s="76"/>
      <c r="BK19" s="57"/>
      <c r="BL19" s="58"/>
      <c r="BM19" s="59">
        <f t="shared" si="6"/>
        <v>0</v>
      </c>
      <c r="BN19" s="76">
        <v>300</v>
      </c>
      <c r="BO19" s="57"/>
      <c r="BP19" s="60"/>
      <c r="BQ19" s="53"/>
      <c r="BR19" s="61"/>
      <c r="BS19" s="53"/>
      <c r="BT19" s="53">
        <v>650</v>
      </c>
      <c r="BU19" s="52">
        <v>1283</v>
      </c>
      <c r="BV19" s="53">
        <f t="shared" si="9"/>
        <v>0</v>
      </c>
      <c r="BW19" s="53"/>
      <c r="BX19" s="53"/>
      <c r="BY19" s="53"/>
      <c r="BZ19" s="53"/>
      <c r="CA19" s="53" t="e">
        <f t="shared" si="7"/>
        <v>#DIV/0!</v>
      </c>
      <c r="CB19" s="63">
        <f t="shared" si="10"/>
        <v>0</v>
      </c>
      <c r="CC19" s="53"/>
      <c r="CD19" s="53"/>
      <c r="CE19" s="53"/>
      <c r="CF19" s="61"/>
      <c r="CG19" s="61"/>
      <c r="CH19" s="65">
        <v>1280</v>
      </c>
      <c r="CI19" s="65">
        <v>635</v>
      </c>
      <c r="CM19" s="61">
        <v>60</v>
      </c>
    </row>
    <row r="20" spans="1:91" s="65" customFormat="1" ht="34.950000000000003" customHeight="1" x14ac:dyDescent="0.25">
      <c r="A20" s="39">
        <v>16</v>
      </c>
      <c r="B20" s="40" t="s">
        <v>89</v>
      </c>
      <c r="C20" s="41"/>
      <c r="D20" s="42"/>
      <c r="E20" s="43">
        <v>297</v>
      </c>
      <c r="F20" s="42">
        <v>297</v>
      </c>
      <c r="G20" s="44">
        <f t="shared" si="0"/>
        <v>100</v>
      </c>
      <c r="H20" s="42" t="e">
        <f>F20-#REF!</f>
        <v>#REF!</v>
      </c>
      <c r="I20" s="43">
        <v>339</v>
      </c>
      <c r="J20" s="42">
        <v>339</v>
      </c>
      <c r="K20" s="44">
        <f t="shared" si="11"/>
        <v>100</v>
      </c>
      <c r="L20" s="45">
        <v>65</v>
      </c>
      <c r="M20" s="46">
        <v>15</v>
      </c>
      <c r="N20" s="46"/>
      <c r="O20" s="43">
        <v>339</v>
      </c>
      <c r="P20" s="46"/>
      <c r="Q20" s="47">
        <v>250</v>
      </c>
      <c r="R20" s="48">
        <v>250</v>
      </c>
      <c r="S20" s="49">
        <f t="shared" si="1"/>
        <v>100</v>
      </c>
      <c r="T20" s="45"/>
      <c r="U20" s="48"/>
      <c r="V20" s="50"/>
      <c r="W20" s="48">
        <v>30</v>
      </c>
      <c r="X20" s="50">
        <v>98</v>
      </c>
      <c r="Y20" s="48">
        <v>98</v>
      </c>
      <c r="Z20" s="51" t="s">
        <v>89</v>
      </c>
      <c r="AA20" s="52"/>
      <c r="AB20" s="53"/>
      <c r="AC20" s="72"/>
      <c r="AD20" s="73"/>
      <c r="AE20" s="73"/>
      <c r="AF20" s="73"/>
      <c r="AG20" s="72">
        <v>15</v>
      </c>
      <c r="AH20" s="73">
        <v>15</v>
      </c>
      <c r="AI20" s="73"/>
      <c r="AJ20" s="73"/>
      <c r="AK20" s="73"/>
      <c r="AL20" s="73">
        <v>50</v>
      </c>
      <c r="AM20" s="73"/>
      <c r="AN20" s="73"/>
      <c r="AO20" s="57"/>
      <c r="AP20" s="57"/>
      <c r="AQ20" s="57"/>
      <c r="AR20" s="57"/>
      <c r="AS20" s="57"/>
      <c r="AT20" s="57"/>
      <c r="AU20" s="57"/>
      <c r="AV20" s="57"/>
      <c r="AW20" s="57"/>
      <c r="AX20" s="76">
        <v>407</v>
      </c>
      <c r="AY20" s="57">
        <v>407</v>
      </c>
      <c r="AZ20" s="56">
        <f t="shared" si="12"/>
        <v>100</v>
      </c>
      <c r="BA20" s="54">
        <f t="shared" si="2"/>
        <v>32</v>
      </c>
      <c r="BB20" s="76">
        <v>300</v>
      </c>
      <c r="BC20" s="57">
        <v>300</v>
      </c>
      <c r="BD20" s="57">
        <f t="shared" si="13"/>
        <v>100</v>
      </c>
      <c r="BE20" s="57">
        <f t="shared" si="3"/>
        <v>0</v>
      </c>
      <c r="BF20" s="76">
        <v>325</v>
      </c>
      <c r="BG20" s="57"/>
      <c r="BH20" s="56">
        <f t="shared" si="14"/>
        <v>0</v>
      </c>
      <c r="BI20" s="57">
        <f t="shared" si="4"/>
        <v>0</v>
      </c>
      <c r="BJ20" s="76">
        <v>2244</v>
      </c>
      <c r="BK20" s="57">
        <v>2250</v>
      </c>
      <c r="BL20" s="58">
        <f t="shared" si="5"/>
        <v>100.26737967914438</v>
      </c>
      <c r="BM20" s="59">
        <f t="shared" si="6"/>
        <v>440</v>
      </c>
      <c r="BN20" s="76">
        <v>250</v>
      </c>
      <c r="BO20" s="57"/>
      <c r="BP20" s="60">
        <f t="shared" si="8"/>
        <v>20.253975953709155</v>
      </c>
      <c r="BQ20" s="53"/>
      <c r="BR20" s="61">
        <v>217</v>
      </c>
      <c r="BS20" s="53"/>
      <c r="BT20" s="53"/>
      <c r="BU20" s="52">
        <v>315</v>
      </c>
      <c r="BV20" s="53">
        <f t="shared" si="9"/>
        <v>0</v>
      </c>
      <c r="BW20" s="53"/>
      <c r="BX20" s="53"/>
      <c r="BY20" s="53"/>
      <c r="BZ20" s="53"/>
      <c r="CA20" s="53" t="e">
        <f t="shared" si="7"/>
        <v>#DIV/0!</v>
      </c>
      <c r="CB20" s="63">
        <f t="shared" si="10"/>
        <v>0</v>
      </c>
      <c r="CC20" s="53"/>
      <c r="CD20" s="53"/>
      <c r="CE20" s="53"/>
      <c r="CF20" s="61"/>
      <c r="CG20" s="61"/>
      <c r="CH20" s="65">
        <v>375</v>
      </c>
      <c r="CI20" s="65">
        <v>300</v>
      </c>
      <c r="CK20" s="65">
        <v>1810</v>
      </c>
      <c r="CM20" s="61">
        <v>20</v>
      </c>
    </row>
    <row r="21" spans="1:91" s="65" customFormat="1" ht="34.950000000000003" customHeight="1" x14ac:dyDescent="0.25">
      <c r="A21" s="39">
        <v>17</v>
      </c>
      <c r="B21" s="40" t="s">
        <v>90</v>
      </c>
      <c r="C21" s="41">
        <v>0</v>
      </c>
      <c r="D21" s="42"/>
      <c r="E21" s="43">
        <v>260</v>
      </c>
      <c r="F21" s="42">
        <v>260</v>
      </c>
      <c r="G21" s="44">
        <f t="shared" si="0"/>
        <v>100</v>
      </c>
      <c r="H21" s="42" t="e">
        <f>F21-#REF!</f>
        <v>#REF!</v>
      </c>
      <c r="I21" s="43">
        <v>120</v>
      </c>
      <c r="J21" s="42">
        <v>120</v>
      </c>
      <c r="K21" s="44">
        <f t="shared" si="11"/>
        <v>100</v>
      </c>
      <c r="L21" s="45">
        <v>53</v>
      </c>
      <c r="M21" s="46">
        <v>47</v>
      </c>
      <c r="N21" s="46"/>
      <c r="O21" s="43">
        <v>120</v>
      </c>
      <c r="P21" s="46"/>
      <c r="Q21" s="47">
        <v>180</v>
      </c>
      <c r="R21" s="48">
        <v>180</v>
      </c>
      <c r="S21" s="49">
        <f t="shared" si="1"/>
        <v>100</v>
      </c>
      <c r="T21" s="45"/>
      <c r="U21" s="48"/>
      <c r="V21" s="50"/>
      <c r="W21" s="48"/>
      <c r="X21" s="50">
        <v>149</v>
      </c>
      <c r="Y21" s="48">
        <v>149</v>
      </c>
      <c r="Z21" s="51" t="s">
        <v>90</v>
      </c>
      <c r="AA21" s="52"/>
      <c r="AB21" s="53"/>
      <c r="AC21" s="72"/>
      <c r="AD21" s="73"/>
      <c r="AE21" s="73"/>
      <c r="AF21" s="73"/>
      <c r="AG21" s="72">
        <v>57</v>
      </c>
      <c r="AH21" s="73">
        <v>57</v>
      </c>
      <c r="AI21" s="73"/>
      <c r="AJ21" s="73"/>
      <c r="AK21" s="73"/>
      <c r="AL21" s="73">
        <v>51</v>
      </c>
      <c r="AM21" s="73"/>
      <c r="AN21" s="73"/>
      <c r="AO21" s="57"/>
      <c r="AP21" s="57"/>
      <c r="AQ21" s="57"/>
      <c r="AR21" s="57"/>
      <c r="AS21" s="57"/>
      <c r="AT21" s="57"/>
      <c r="AU21" s="57"/>
      <c r="AV21" s="57"/>
      <c r="AW21" s="57"/>
      <c r="AX21" s="76">
        <v>286</v>
      </c>
      <c r="AY21" s="57">
        <v>286</v>
      </c>
      <c r="AZ21" s="57">
        <f t="shared" si="12"/>
        <v>100</v>
      </c>
      <c r="BA21" s="54">
        <f t="shared" si="2"/>
        <v>0</v>
      </c>
      <c r="BB21" s="76">
        <v>180</v>
      </c>
      <c r="BC21" s="57">
        <v>119</v>
      </c>
      <c r="BD21" s="56">
        <f t="shared" si="13"/>
        <v>66.111111111111114</v>
      </c>
      <c r="BE21" s="57">
        <f t="shared" si="3"/>
        <v>0</v>
      </c>
      <c r="BF21" s="76"/>
      <c r="BG21" s="57"/>
      <c r="BH21" s="56"/>
      <c r="BI21" s="57">
        <f t="shared" si="4"/>
        <v>0</v>
      </c>
      <c r="BJ21" s="76">
        <v>1125</v>
      </c>
      <c r="BK21" s="57">
        <v>1125</v>
      </c>
      <c r="BL21" s="80">
        <f t="shared" si="5"/>
        <v>100</v>
      </c>
      <c r="BM21" s="59">
        <f t="shared" si="6"/>
        <v>0</v>
      </c>
      <c r="BN21" s="76">
        <v>200</v>
      </c>
      <c r="BO21" s="57"/>
      <c r="BP21" s="60">
        <f t="shared" si="8"/>
        <v>11.064819306330341</v>
      </c>
      <c r="BQ21" s="53"/>
      <c r="BR21" s="61">
        <v>186</v>
      </c>
      <c r="BS21" s="53"/>
      <c r="BT21" s="53"/>
      <c r="BU21" s="52">
        <v>245</v>
      </c>
      <c r="BV21" s="53">
        <f t="shared" si="9"/>
        <v>0</v>
      </c>
      <c r="BW21" s="53"/>
      <c r="BX21" s="53"/>
      <c r="BY21" s="53"/>
      <c r="BZ21" s="53"/>
      <c r="CA21" s="53" t="e">
        <f t="shared" si="7"/>
        <v>#DIV/0!</v>
      </c>
      <c r="CB21" s="63">
        <f t="shared" si="10"/>
        <v>0</v>
      </c>
      <c r="CC21" s="53"/>
      <c r="CD21" s="53"/>
      <c r="CE21" s="53"/>
      <c r="CF21" s="61"/>
      <c r="CG21" s="61"/>
      <c r="CH21" s="65">
        <v>286</v>
      </c>
      <c r="CI21" s="65">
        <v>119</v>
      </c>
      <c r="CK21" s="65">
        <v>1125</v>
      </c>
      <c r="CM21" s="61"/>
    </row>
    <row r="22" spans="1:91" s="65" customFormat="1" ht="34.950000000000003" customHeight="1" x14ac:dyDescent="0.25">
      <c r="A22" s="39">
        <v>18</v>
      </c>
      <c r="B22" s="83" t="s">
        <v>91</v>
      </c>
      <c r="C22" s="41">
        <v>0</v>
      </c>
      <c r="D22" s="42"/>
      <c r="E22" s="43">
        <v>470</v>
      </c>
      <c r="F22" s="42">
        <v>470</v>
      </c>
      <c r="G22" s="44">
        <f t="shared" si="0"/>
        <v>100</v>
      </c>
      <c r="H22" s="42" t="e">
        <f>F22-#REF!</f>
        <v>#REF!</v>
      </c>
      <c r="I22" s="43">
        <v>546</v>
      </c>
      <c r="J22" s="42">
        <v>175</v>
      </c>
      <c r="K22" s="44">
        <f t="shared" si="11"/>
        <v>32.051282051282051</v>
      </c>
      <c r="L22" s="45"/>
      <c r="M22" s="46"/>
      <c r="N22" s="46"/>
      <c r="O22" s="43">
        <v>546</v>
      </c>
      <c r="P22" s="46"/>
      <c r="Q22" s="47">
        <v>60</v>
      </c>
      <c r="R22" s="48">
        <v>100</v>
      </c>
      <c r="S22" s="49">
        <f t="shared" si="1"/>
        <v>166.66666666666669</v>
      </c>
      <c r="T22" s="45"/>
      <c r="U22" s="48"/>
      <c r="V22" s="50"/>
      <c r="W22" s="48"/>
      <c r="X22" s="50"/>
      <c r="Y22" s="48">
        <v>50</v>
      </c>
      <c r="Z22" s="84" t="s">
        <v>91</v>
      </c>
      <c r="AA22" s="52">
        <v>200</v>
      </c>
      <c r="AB22" s="46">
        <v>200</v>
      </c>
      <c r="AC22" s="72">
        <v>3</v>
      </c>
      <c r="AD22" s="73"/>
      <c r="AE22" s="73">
        <v>3</v>
      </c>
      <c r="AF22" s="73"/>
      <c r="AG22" s="72">
        <v>0</v>
      </c>
      <c r="AH22" s="73"/>
      <c r="AI22" s="73"/>
      <c r="AJ22" s="73"/>
      <c r="AK22" s="73"/>
      <c r="AL22" s="73">
        <v>20</v>
      </c>
      <c r="AM22" s="73"/>
      <c r="AN22" s="73"/>
      <c r="AO22" s="57"/>
      <c r="AP22" s="57"/>
      <c r="AQ22" s="57">
        <v>265</v>
      </c>
      <c r="AR22" s="57"/>
      <c r="AS22" s="57"/>
      <c r="AT22" s="57"/>
      <c r="AU22" s="57"/>
      <c r="AV22" s="57"/>
      <c r="AW22" s="57"/>
      <c r="AX22" s="76">
        <v>783</v>
      </c>
      <c r="AY22" s="57">
        <v>250</v>
      </c>
      <c r="AZ22" s="56">
        <f t="shared" si="12"/>
        <v>31.928480204342275</v>
      </c>
      <c r="BA22" s="54">
        <f t="shared" si="2"/>
        <v>0</v>
      </c>
      <c r="BB22" s="76"/>
      <c r="BC22" s="57">
        <v>150</v>
      </c>
      <c r="BD22" s="54"/>
      <c r="BE22" s="57">
        <f t="shared" si="3"/>
        <v>0</v>
      </c>
      <c r="BF22" s="76"/>
      <c r="BG22" s="57"/>
      <c r="BH22" s="56"/>
      <c r="BI22" s="57">
        <f t="shared" si="4"/>
        <v>0</v>
      </c>
      <c r="BJ22" s="76"/>
      <c r="BK22" s="57"/>
      <c r="BL22" s="58"/>
      <c r="BM22" s="59">
        <f t="shared" si="6"/>
        <v>0</v>
      </c>
      <c r="BN22" s="76"/>
      <c r="BO22" s="57"/>
      <c r="BP22" s="60"/>
      <c r="BQ22" s="53"/>
      <c r="BR22" s="61"/>
      <c r="BS22" s="53"/>
      <c r="BT22" s="53"/>
      <c r="BU22" s="52">
        <v>100</v>
      </c>
      <c r="BV22" s="53">
        <f t="shared" si="9"/>
        <v>0</v>
      </c>
      <c r="BW22" s="53"/>
      <c r="BX22" s="53"/>
      <c r="BY22" s="53"/>
      <c r="BZ22" s="53"/>
      <c r="CA22" s="53" t="e">
        <f t="shared" si="7"/>
        <v>#DIV/0!</v>
      </c>
      <c r="CB22" s="63">
        <f t="shared" si="10"/>
        <v>0</v>
      </c>
      <c r="CC22" s="53"/>
      <c r="CD22" s="53"/>
      <c r="CE22" s="53"/>
      <c r="CF22" s="61"/>
      <c r="CG22" s="61"/>
      <c r="CH22" s="65">
        <v>250</v>
      </c>
      <c r="CI22" s="65">
        <v>150</v>
      </c>
      <c r="CM22" s="61">
        <v>30</v>
      </c>
    </row>
    <row r="23" spans="1:91" s="65" customFormat="1" ht="34.950000000000003" customHeight="1" x14ac:dyDescent="0.25">
      <c r="A23" s="39">
        <v>19</v>
      </c>
      <c r="B23" s="83" t="s">
        <v>92</v>
      </c>
      <c r="C23" s="41">
        <v>0</v>
      </c>
      <c r="D23" s="42"/>
      <c r="E23" s="43">
        <v>180</v>
      </c>
      <c r="F23" s="42">
        <v>180</v>
      </c>
      <c r="G23" s="44">
        <f t="shared" si="0"/>
        <v>100</v>
      </c>
      <c r="H23" s="42" t="e">
        <f>F23-#REF!</f>
        <v>#REF!</v>
      </c>
      <c r="I23" s="43">
        <v>1405</v>
      </c>
      <c r="J23" s="42">
        <v>1405</v>
      </c>
      <c r="K23" s="44">
        <f t="shared" si="11"/>
        <v>100</v>
      </c>
      <c r="L23" s="45"/>
      <c r="M23" s="46"/>
      <c r="N23" s="46"/>
      <c r="O23" s="43">
        <v>1405</v>
      </c>
      <c r="P23" s="46"/>
      <c r="Q23" s="47">
        <v>0</v>
      </c>
      <c r="R23" s="48"/>
      <c r="S23" s="49">
        <v>0</v>
      </c>
      <c r="T23" s="45"/>
      <c r="U23" s="48"/>
      <c r="V23" s="50"/>
      <c r="W23" s="48"/>
      <c r="X23" s="50">
        <v>180</v>
      </c>
      <c r="Y23" s="48">
        <v>180</v>
      </c>
      <c r="Z23" s="84" t="s">
        <v>92</v>
      </c>
      <c r="AA23" s="52"/>
      <c r="AB23" s="46"/>
      <c r="AC23" s="72"/>
      <c r="AD23" s="73"/>
      <c r="AE23" s="73"/>
      <c r="AF23" s="73"/>
      <c r="AG23" s="72">
        <v>80</v>
      </c>
      <c r="AH23" s="73">
        <v>80</v>
      </c>
      <c r="AI23" s="73"/>
      <c r="AJ23" s="73"/>
      <c r="AK23" s="73"/>
      <c r="AL23" s="73"/>
      <c r="AM23" s="73"/>
      <c r="AN23" s="73"/>
      <c r="AO23" s="57"/>
      <c r="AP23" s="57"/>
      <c r="AQ23" s="57"/>
      <c r="AR23" s="57"/>
      <c r="AS23" s="57"/>
      <c r="AT23" s="57"/>
      <c r="AU23" s="57"/>
      <c r="AV23" s="57"/>
      <c r="AW23" s="57"/>
      <c r="AX23" s="76">
        <v>1585</v>
      </c>
      <c r="AY23" s="57">
        <v>1425</v>
      </c>
      <c r="AZ23" s="56">
        <f t="shared" si="12"/>
        <v>89.905362776025228</v>
      </c>
      <c r="BA23" s="54">
        <f t="shared" si="2"/>
        <v>40</v>
      </c>
      <c r="BB23" s="76">
        <v>110</v>
      </c>
      <c r="BC23" s="57">
        <v>460</v>
      </c>
      <c r="BD23" s="57">
        <f t="shared" si="13"/>
        <v>418.18181818181819</v>
      </c>
      <c r="BE23" s="57">
        <f t="shared" si="3"/>
        <v>0</v>
      </c>
      <c r="BF23" s="76">
        <v>580</v>
      </c>
      <c r="BG23" s="57">
        <v>238</v>
      </c>
      <c r="BH23" s="56">
        <f t="shared" si="14"/>
        <v>41.03448275862069</v>
      </c>
      <c r="BI23" s="57">
        <f t="shared" si="4"/>
        <v>80</v>
      </c>
      <c r="BJ23" s="76"/>
      <c r="BK23" s="57"/>
      <c r="BL23" s="58"/>
      <c r="BM23" s="59">
        <f t="shared" si="6"/>
        <v>0</v>
      </c>
      <c r="BN23" s="76"/>
      <c r="BO23" s="57"/>
      <c r="BP23" s="60"/>
      <c r="BQ23" s="53">
        <v>238</v>
      </c>
      <c r="BR23" s="61"/>
      <c r="BS23" s="53">
        <v>80</v>
      </c>
      <c r="BT23" s="53"/>
      <c r="BU23" s="52"/>
      <c r="BV23" s="53">
        <f t="shared" si="9"/>
        <v>0</v>
      </c>
      <c r="BW23" s="53"/>
      <c r="BX23" s="53"/>
      <c r="BY23" s="53"/>
      <c r="BZ23" s="53"/>
      <c r="CA23" s="53" t="e">
        <f t="shared" si="7"/>
        <v>#DIV/0!</v>
      </c>
      <c r="CB23" s="63" t="e">
        <f t="shared" si="10"/>
        <v>#DIV/0!</v>
      </c>
      <c r="CC23" s="53"/>
      <c r="CD23" s="53"/>
      <c r="CE23" s="53"/>
      <c r="CF23" s="61"/>
      <c r="CG23" s="61"/>
      <c r="CH23" s="65">
        <v>1385</v>
      </c>
      <c r="CI23" s="65">
        <v>460</v>
      </c>
      <c r="CJ23" s="65">
        <v>158</v>
      </c>
      <c r="CM23" s="61"/>
    </row>
    <row r="24" spans="1:91" s="65" customFormat="1" ht="34.950000000000003" customHeight="1" x14ac:dyDescent="0.25">
      <c r="A24" s="39">
        <v>20</v>
      </c>
      <c r="B24" s="83" t="s">
        <v>93</v>
      </c>
      <c r="C24" s="41">
        <v>0</v>
      </c>
      <c r="D24" s="42"/>
      <c r="E24" s="43">
        <v>97</v>
      </c>
      <c r="F24" s="42">
        <v>97</v>
      </c>
      <c r="G24" s="44">
        <f t="shared" si="0"/>
        <v>100</v>
      </c>
      <c r="H24" s="42" t="e">
        <f>F24-#REF!</f>
        <v>#REF!</v>
      </c>
      <c r="I24" s="43">
        <v>200</v>
      </c>
      <c r="J24" s="42">
        <v>200</v>
      </c>
      <c r="K24" s="44">
        <f t="shared" si="11"/>
        <v>100</v>
      </c>
      <c r="L24" s="45"/>
      <c r="M24" s="46"/>
      <c r="N24" s="46"/>
      <c r="O24" s="43">
        <v>200</v>
      </c>
      <c r="P24" s="46"/>
      <c r="Q24" s="47">
        <v>0</v>
      </c>
      <c r="R24" s="48"/>
      <c r="S24" s="49">
        <v>0</v>
      </c>
      <c r="T24" s="45"/>
      <c r="U24" s="48"/>
      <c r="V24" s="50"/>
      <c r="W24" s="48"/>
      <c r="X24" s="50">
        <v>97</v>
      </c>
      <c r="Y24" s="48">
        <v>97</v>
      </c>
      <c r="Z24" s="84" t="s">
        <v>93</v>
      </c>
      <c r="AA24" s="52"/>
      <c r="AB24" s="46"/>
      <c r="AC24" s="72"/>
      <c r="AD24" s="73"/>
      <c r="AE24" s="73"/>
      <c r="AF24" s="73"/>
      <c r="AG24" s="72">
        <v>97</v>
      </c>
      <c r="AH24" s="73">
        <v>97</v>
      </c>
      <c r="AI24" s="73"/>
      <c r="AJ24" s="73"/>
      <c r="AK24" s="73"/>
      <c r="AL24" s="73"/>
      <c r="AM24" s="73"/>
      <c r="AN24" s="73"/>
      <c r="AO24" s="57"/>
      <c r="AP24" s="57"/>
      <c r="AQ24" s="57"/>
      <c r="AR24" s="57"/>
      <c r="AS24" s="57"/>
      <c r="AT24" s="57"/>
      <c r="AU24" s="57"/>
      <c r="AV24" s="57"/>
      <c r="AW24" s="57"/>
      <c r="AX24" s="76">
        <v>383</v>
      </c>
      <c r="AY24" s="57">
        <v>383</v>
      </c>
      <c r="AZ24" s="57">
        <f t="shared" si="12"/>
        <v>100</v>
      </c>
      <c r="BA24" s="54">
        <f t="shared" si="2"/>
        <v>0</v>
      </c>
      <c r="BB24" s="76"/>
      <c r="BC24" s="57">
        <v>435</v>
      </c>
      <c r="BD24" s="54"/>
      <c r="BE24" s="57">
        <f t="shared" si="3"/>
        <v>0</v>
      </c>
      <c r="BF24" s="76">
        <v>573</v>
      </c>
      <c r="BG24" s="57">
        <v>573</v>
      </c>
      <c r="BH24" s="56">
        <f t="shared" si="14"/>
        <v>100</v>
      </c>
      <c r="BI24" s="57">
        <f t="shared" si="4"/>
        <v>193</v>
      </c>
      <c r="BJ24" s="76"/>
      <c r="BK24" s="57"/>
      <c r="BL24" s="58"/>
      <c r="BM24" s="59">
        <f t="shared" si="6"/>
        <v>0</v>
      </c>
      <c r="BN24" s="76"/>
      <c r="BO24" s="57"/>
      <c r="BP24" s="60">
        <f t="shared" si="8"/>
        <v>19.052884615384613</v>
      </c>
      <c r="BQ24" s="53">
        <v>380</v>
      </c>
      <c r="BR24" s="61">
        <v>208</v>
      </c>
      <c r="BS24" s="53">
        <v>380</v>
      </c>
      <c r="BT24" s="53"/>
      <c r="BU24" s="52"/>
      <c r="BV24" s="53">
        <f t="shared" si="9"/>
        <v>0</v>
      </c>
      <c r="BW24" s="53"/>
      <c r="BX24" s="53"/>
      <c r="BY24" s="53"/>
      <c r="BZ24" s="53"/>
      <c r="CA24" s="53" t="e">
        <f t="shared" si="7"/>
        <v>#DIV/0!</v>
      </c>
      <c r="CB24" s="63" t="e">
        <f t="shared" si="10"/>
        <v>#DIV/0!</v>
      </c>
      <c r="CC24" s="53"/>
      <c r="CD24" s="53"/>
      <c r="CE24" s="53"/>
      <c r="CF24" s="61"/>
      <c r="CG24" s="61"/>
      <c r="CH24" s="65">
        <v>383</v>
      </c>
      <c r="CI24" s="65">
        <v>435</v>
      </c>
      <c r="CJ24" s="65">
        <v>380</v>
      </c>
      <c r="CM24" s="61"/>
    </row>
    <row r="25" spans="1:91" s="65" customFormat="1" ht="34.950000000000003" customHeight="1" x14ac:dyDescent="0.25">
      <c r="A25" s="39">
        <v>21</v>
      </c>
      <c r="B25" s="83" t="s">
        <v>94</v>
      </c>
      <c r="C25" s="41">
        <v>0</v>
      </c>
      <c r="D25" s="41">
        <v>20</v>
      </c>
      <c r="E25" s="81">
        <v>200</v>
      </c>
      <c r="F25" s="41">
        <v>100</v>
      </c>
      <c r="G25" s="44">
        <v>0</v>
      </c>
      <c r="H25" s="42" t="e">
        <f>F25-#REF!</f>
        <v>#REF!</v>
      </c>
      <c r="I25" s="81"/>
      <c r="J25" s="41"/>
      <c r="K25" s="44"/>
      <c r="L25" s="45"/>
      <c r="M25" s="46"/>
      <c r="N25" s="46"/>
      <c r="O25" s="81"/>
      <c r="P25" s="46"/>
      <c r="Q25" s="47">
        <v>0</v>
      </c>
      <c r="R25" s="46"/>
      <c r="S25" s="49">
        <v>0</v>
      </c>
      <c r="T25" s="45">
        <v>200</v>
      </c>
      <c r="U25" s="46">
        <v>200</v>
      </c>
      <c r="V25" s="45"/>
      <c r="W25" s="46"/>
      <c r="X25" s="45"/>
      <c r="Y25" s="46"/>
      <c r="Z25" s="84" t="s">
        <v>94</v>
      </c>
      <c r="AA25" s="52"/>
      <c r="AB25" s="53"/>
      <c r="AC25" s="52"/>
      <c r="AD25" s="53"/>
      <c r="AE25" s="53"/>
      <c r="AF25" s="53"/>
      <c r="AG25" s="52"/>
      <c r="AH25" s="53"/>
      <c r="AI25" s="53"/>
      <c r="AJ25" s="53"/>
      <c r="AK25" s="53"/>
      <c r="AL25" s="53"/>
      <c r="AM25" s="53"/>
      <c r="AN25" s="53">
        <v>200</v>
      </c>
      <c r="AO25" s="54"/>
      <c r="AP25" s="54"/>
      <c r="AQ25" s="54"/>
      <c r="AR25" s="54"/>
      <c r="AS25" s="54"/>
      <c r="AT25" s="54"/>
      <c r="AU25" s="54"/>
      <c r="AV25" s="54"/>
      <c r="AW25" s="54"/>
      <c r="AX25" s="55">
        <v>0</v>
      </c>
      <c r="AY25" s="54"/>
      <c r="AZ25" s="56"/>
      <c r="BA25" s="54">
        <f t="shared" si="2"/>
        <v>0</v>
      </c>
      <c r="BB25" s="55"/>
      <c r="BC25" s="54"/>
      <c r="BD25" s="54"/>
      <c r="BE25" s="57">
        <f t="shared" si="3"/>
        <v>0</v>
      </c>
      <c r="BF25" s="55"/>
      <c r="BG25" s="54"/>
      <c r="BH25" s="56"/>
      <c r="BI25" s="57">
        <f t="shared" si="4"/>
        <v>0</v>
      </c>
      <c r="BJ25" s="55"/>
      <c r="BK25" s="54"/>
      <c r="BL25" s="58"/>
      <c r="BM25" s="59">
        <f t="shared" si="6"/>
        <v>0</v>
      </c>
      <c r="BN25" s="55"/>
      <c r="BO25" s="54"/>
      <c r="BP25" s="60"/>
      <c r="BQ25" s="53"/>
      <c r="BR25" s="61"/>
      <c r="BS25" s="53"/>
      <c r="BT25" s="53"/>
      <c r="BU25" s="52"/>
      <c r="BV25" s="53">
        <f t="shared" si="9"/>
        <v>0</v>
      </c>
      <c r="BW25" s="53"/>
      <c r="BX25" s="53"/>
      <c r="BY25" s="53"/>
      <c r="BZ25" s="53"/>
      <c r="CA25" s="53" t="e">
        <f t="shared" si="7"/>
        <v>#DIV/0!</v>
      </c>
      <c r="CB25" s="63" t="e">
        <f t="shared" si="10"/>
        <v>#DIV/0!</v>
      </c>
      <c r="CC25" s="53"/>
      <c r="CD25" s="53"/>
      <c r="CE25" s="53"/>
      <c r="CF25" s="61"/>
      <c r="CG25" s="61"/>
      <c r="CM25" s="61"/>
    </row>
    <row r="26" spans="1:91" s="65" customFormat="1" ht="34.950000000000003" customHeight="1" x14ac:dyDescent="0.25">
      <c r="A26" s="39">
        <v>22</v>
      </c>
      <c r="B26" s="83" t="s">
        <v>95</v>
      </c>
      <c r="C26" s="41">
        <v>200</v>
      </c>
      <c r="D26" s="42"/>
      <c r="E26" s="43">
        <v>772</v>
      </c>
      <c r="F26" s="42">
        <v>772</v>
      </c>
      <c r="G26" s="44">
        <f>F26/E26*100</f>
        <v>100</v>
      </c>
      <c r="H26" s="42" t="e">
        <f>F26-#REF!</f>
        <v>#REF!</v>
      </c>
      <c r="I26" s="43">
        <v>1138</v>
      </c>
      <c r="J26" s="42"/>
      <c r="K26" s="44">
        <f t="shared" si="11"/>
        <v>0</v>
      </c>
      <c r="L26" s="82">
        <v>59</v>
      </c>
      <c r="M26" s="46"/>
      <c r="N26" s="46"/>
      <c r="O26" s="43">
        <v>1138</v>
      </c>
      <c r="P26" s="46"/>
      <c r="Q26" s="47">
        <v>741</v>
      </c>
      <c r="R26" s="46">
        <v>741</v>
      </c>
      <c r="S26" s="49">
        <f t="shared" si="1"/>
        <v>100</v>
      </c>
      <c r="T26" s="45"/>
      <c r="U26" s="46"/>
      <c r="V26" s="45">
        <v>170</v>
      </c>
      <c r="W26" s="46">
        <v>170</v>
      </c>
      <c r="X26" s="45">
        <v>286</v>
      </c>
      <c r="Y26" s="46">
        <v>286</v>
      </c>
      <c r="Z26" s="84" t="s">
        <v>95</v>
      </c>
      <c r="AA26" s="52"/>
      <c r="AB26" s="53"/>
      <c r="AC26" s="52"/>
      <c r="AD26" s="53"/>
      <c r="AE26" s="53"/>
      <c r="AF26" s="53"/>
      <c r="AG26" s="52">
        <v>280</v>
      </c>
      <c r="AH26" s="53">
        <v>280</v>
      </c>
      <c r="AI26" s="53"/>
      <c r="AJ26" s="53"/>
      <c r="AK26" s="53"/>
      <c r="AL26" s="53">
        <v>743</v>
      </c>
      <c r="AM26" s="53">
        <v>170</v>
      </c>
      <c r="AN26" s="53"/>
      <c r="AO26" s="53"/>
      <c r="AP26" s="85"/>
      <c r="AQ26" s="85"/>
      <c r="AR26" s="85"/>
      <c r="AS26" s="85"/>
      <c r="AT26" s="85"/>
      <c r="AU26" s="85"/>
      <c r="AV26" s="85"/>
      <c r="AW26" s="85"/>
      <c r="AX26" s="52">
        <v>1574</v>
      </c>
      <c r="AY26" s="85">
        <v>1574</v>
      </c>
      <c r="AZ26" s="56">
        <f t="shared" si="12"/>
        <v>100</v>
      </c>
      <c r="BA26" s="54">
        <f t="shared" si="2"/>
        <v>474</v>
      </c>
      <c r="BB26" s="52">
        <v>780</v>
      </c>
      <c r="BC26" s="85">
        <v>857</v>
      </c>
      <c r="BD26" s="56">
        <f t="shared" si="13"/>
        <v>109.87179487179488</v>
      </c>
      <c r="BE26" s="57">
        <f t="shared" si="3"/>
        <v>188</v>
      </c>
      <c r="BF26" s="52"/>
      <c r="BG26" s="85">
        <v>2086</v>
      </c>
      <c r="BH26" s="56"/>
      <c r="BI26" s="57">
        <f t="shared" si="4"/>
        <v>0</v>
      </c>
      <c r="BJ26" s="52">
        <v>3750</v>
      </c>
      <c r="BK26" s="85"/>
      <c r="BL26" s="58">
        <f t="shared" si="5"/>
        <v>0</v>
      </c>
      <c r="BM26" s="59">
        <f t="shared" si="6"/>
        <v>0</v>
      </c>
      <c r="BN26" s="52"/>
      <c r="BO26" s="85"/>
      <c r="BP26" s="60">
        <f t="shared" si="8"/>
        <v>17.218364197530864</v>
      </c>
      <c r="BQ26" s="53"/>
      <c r="BR26" s="61">
        <v>648</v>
      </c>
      <c r="BS26" s="53"/>
      <c r="BT26" s="53"/>
      <c r="BU26" s="52">
        <v>800</v>
      </c>
      <c r="BV26" s="53">
        <f t="shared" si="9"/>
        <v>0</v>
      </c>
      <c r="BW26" s="53"/>
      <c r="BX26" s="53"/>
      <c r="BY26" s="53"/>
      <c r="BZ26" s="53"/>
      <c r="CA26" s="53" t="e">
        <f t="shared" si="7"/>
        <v>#DIV/0!</v>
      </c>
      <c r="CB26" s="63">
        <f t="shared" si="10"/>
        <v>0</v>
      </c>
      <c r="CC26" s="53"/>
      <c r="CD26" s="53"/>
      <c r="CE26" s="53"/>
      <c r="CF26" s="61"/>
      <c r="CG26" s="61"/>
      <c r="CH26" s="65">
        <v>1100</v>
      </c>
      <c r="CI26" s="65">
        <v>669</v>
      </c>
      <c r="CJ26" s="65">
        <v>2086</v>
      </c>
      <c r="CM26" s="61"/>
    </row>
    <row r="27" spans="1:91" s="91" customFormat="1" ht="34.950000000000003" customHeight="1" x14ac:dyDescent="0.25">
      <c r="A27" s="86">
        <v>23</v>
      </c>
      <c r="B27" s="83" t="s">
        <v>96</v>
      </c>
      <c r="C27" s="87"/>
      <c r="D27" s="88"/>
      <c r="E27" s="43"/>
      <c r="F27" s="88">
        <v>80</v>
      </c>
      <c r="G27" s="44"/>
      <c r="H27" s="88"/>
      <c r="I27" s="43">
        <v>135</v>
      </c>
      <c r="J27" s="88">
        <v>135</v>
      </c>
      <c r="K27" s="44">
        <f t="shared" si="11"/>
        <v>100</v>
      </c>
      <c r="L27" s="45"/>
      <c r="M27" s="89"/>
      <c r="N27" s="89"/>
      <c r="O27" s="43">
        <v>135</v>
      </c>
      <c r="P27" s="89"/>
      <c r="Q27" s="47">
        <v>0</v>
      </c>
      <c r="R27" s="89"/>
      <c r="S27" s="49"/>
      <c r="T27" s="45"/>
      <c r="U27" s="89"/>
      <c r="V27" s="45"/>
      <c r="W27" s="89"/>
      <c r="X27" s="45">
        <v>80</v>
      </c>
      <c r="Y27" s="89">
        <v>80</v>
      </c>
      <c r="Z27" s="83" t="s">
        <v>96</v>
      </c>
      <c r="AA27" s="52"/>
      <c r="AB27" s="85"/>
      <c r="AC27" s="52"/>
      <c r="AD27" s="85"/>
      <c r="AE27" s="85"/>
      <c r="AF27" s="85"/>
      <c r="AG27" s="52">
        <v>80</v>
      </c>
      <c r="AH27" s="85">
        <v>80</v>
      </c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52">
        <v>240</v>
      </c>
      <c r="AY27" s="85">
        <v>240</v>
      </c>
      <c r="AZ27" s="57">
        <f t="shared" si="12"/>
        <v>100</v>
      </c>
      <c r="BA27" s="54">
        <f t="shared" si="2"/>
        <v>0</v>
      </c>
      <c r="BB27" s="52">
        <v>470</v>
      </c>
      <c r="BC27" s="85">
        <v>470</v>
      </c>
      <c r="BD27" s="54">
        <f t="shared" si="13"/>
        <v>100</v>
      </c>
      <c r="BE27" s="57">
        <f t="shared" si="3"/>
        <v>0</v>
      </c>
      <c r="BF27" s="52"/>
      <c r="BG27" s="85"/>
      <c r="BH27" s="56"/>
      <c r="BI27" s="57">
        <f t="shared" si="4"/>
        <v>0</v>
      </c>
      <c r="BJ27" s="52"/>
      <c r="BK27" s="85"/>
      <c r="BL27" s="58"/>
      <c r="BM27" s="59">
        <f t="shared" si="6"/>
        <v>0</v>
      </c>
      <c r="BN27" s="52"/>
      <c r="BO27" s="85"/>
      <c r="BP27" s="60"/>
      <c r="BQ27" s="85"/>
      <c r="BR27" s="61"/>
      <c r="BS27" s="85"/>
      <c r="BT27" s="85"/>
      <c r="BU27" s="52"/>
      <c r="BV27" s="53">
        <f t="shared" si="9"/>
        <v>0</v>
      </c>
      <c r="BW27" s="85"/>
      <c r="BX27" s="85"/>
      <c r="BY27" s="85"/>
      <c r="BZ27" s="85"/>
      <c r="CA27" s="53" t="e">
        <f t="shared" si="7"/>
        <v>#DIV/0!</v>
      </c>
      <c r="CB27" s="63" t="e">
        <f t="shared" si="10"/>
        <v>#DIV/0!</v>
      </c>
      <c r="CC27" s="53"/>
      <c r="CD27" s="85"/>
      <c r="CE27" s="85"/>
      <c r="CF27" s="90"/>
      <c r="CG27" s="90"/>
      <c r="CH27" s="91">
        <v>240</v>
      </c>
      <c r="CI27" s="91">
        <v>470</v>
      </c>
      <c r="CM27" s="90"/>
    </row>
    <row r="28" spans="1:91" s="91" customFormat="1" ht="34.950000000000003" customHeight="1" x14ac:dyDescent="0.25">
      <c r="A28" s="86">
        <v>24</v>
      </c>
      <c r="B28" s="83" t="s">
        <v>97</v>
      </c>
      <c r="C28" s="87"/>
      <c r="D28" s="88"/>
      <c r="E28" s="43"/>
      <c r="F28" s="88"/>
      <c r="G28" s="44"/>
      <c r="H28" s="88"/>
      <c r="I28" s="43">
        <v>185</v>
      </c>
      <c r="J28" s="88">
        <v>185</v>
      </c>
      <c r="K28" s="44">
        <f t="shared" si="11"/>
        <v>100</v>
      </c>
      <c r="L28" s="45"/>
      <c r="M28" s="89"/>
      <c r="N28" s="89"/>
      <c r="O28" s="43">
        <v>185</v>
      </c>
      <c r="P28" s="89"/>
      <c r="Q28" s="47">
        <v>0</v>
      </c>
      <c r="R28" s="89"/>
      <c r="S28" s="49"/>
      <c r="T28" s="45"/>
      <c r="U28" s="89"/>
      <c r="V28" s="45"/>
      <c r="W28" s="89"/>
      <c r="X28" s="45"/>
      <c r="Y28" s="89"/>
      <c r="Z28" s="83" t="s">
        <v>97</v>
      </c>
      <c r="AA28" s="52"/>
      <c r="AB28" s="85"/>
      <c r="AC28" s="52"/>
      <c r="AD28" s="85"/>
      <c r="AE28" s="85"/>
      <c r="AF28" s="85"/>
      <c r="AG28" s="52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52">
        <v>185</v>
      </c>
      <c r="AY28" s="85">
        <v>185</v>
      </c>
      <c r="AZ28" s="57">
        <f t="shared" si="12"/>
        <v>100</v>
      </c>
      <c r="BA28" s="54">
        <f t="shared" si="2"/>
        <v>0</v>
      </c>
      <c r="BB28" s="52"/>
      <c r="BC28" s="85">
        <v>24</v>
      </c>
      <c r="BD28" s="54"/>
      <c r="BE28" s="57">
        <f t="shared" si="3"/>
        <v>0</v>
      </c>
      <c r="BF28" s="52"/>
      <c r="BG28" s="85">
        <v>2199</v>
      </c>
      <c r="BH28" s="56"/>
      <c r="BI28" s="57">
        <f t="shared" si="4"/>
        <v>0</v>
      </c>
      <c r="BJ28" s="52"/>
      <c r="BK28" s="85"/>
      <c r="BL28" s="58"/>
      <c r="BM28" s="59">
        <f t="shared" si="6"/>
        <v>0</v>
      </c>
      <c r="BN28" s="52"/>
      <c r="BO28" s="85"/>
      <c r="BP28" s="60"/>
      <c r="BQ28" s="85"/>
      <c r="BR28" s="61"/>
      <c r="BS28" s="85"/>
      <c r="BT28" s="85"/>
      <c r="BU28" s="52"/>
      <c r="BV28" s="53">
        <f t="shared" si="9"/>
        <v>0</v>
      </c>
      <c r="BW28" s="85"/>
      <c r="BX28" s="85"/>
      <c r="BY28" s="85"/>
      <c r="BZ28" s="85"/>
      <c r="CA28" s="53" t="e">
        <f t="shared" si="7"/>
        <v>#DIV/0!</v>
      </c>
      <c r="CB28" s="63" t="e">
        <f t="shared" si="10"/>
        <v>#DIV/0!</v>
      </c>
      <c r="CC28" s="53"/>
      <c r="CD28" s="85"/>
      <c r="CE28" s="85"/>
      <c r="CF28" s="90"/>
      <c r="CG28" s="90"/>
      <c r="CH28" s="91">
        <v>185</v>
      </c>
      <c r="CI28" s="91">
        <v>24</v>
      </c>
      <c r="CJ28" s="91">
        <v>2199</v>
      </c>
      <c r="CM28" s="90"/>
    </row>
    <row r="29" spans="1:91" s="109" customFormat="1" ht="34.950000000000003" customHeight="1" x14ac:dyDescent="0.25">
      <c r="A29" s="92"/>
      <c r="B29" s="93" t="s">
        <v>98</v>
      </c>
      <c r="C29" s="94">
        <f>SUM(C5:C28)</f>
        <v>3809.5</v>
      </c>
      <c r="D29" s="94">
        <f t="shared" ref="D29:P29" si="15">SUM(D5:D28)</f>
        <v>52</v>
      </c>
      <c r="E29" s="94">
        <f t="shared" si="15"/>
        <v>22165</v>
      </c>
      <c r="F29" s="94">
        <f t="shared" si="15"/>
        <v>22145</v>
      </c>
      <c r="G29" s="95">
        <f>F29/E29*100</f>
        <v>99.909767651703135</v>
      </c>
      <c r="H29" s="94" t="e">
        <f t="shared" si="15"/>
        <v>#REF!</v>
      </c>
      <c r="I29" s="94">
        <f t="shared" si="15"/>
        <v>22791</v>
      </c>
      <c r="J29" s="94">
        <f t="shared" si="15"/>
        <v>17165</v>
      </c>
      <c r="K29" s="95">
        <f t="shared" si="11"/>
        <v>75.314817252424206</v>
      </c>
      <c r="L29" s="94">
        <f t="shared" si="15"/>
        <v>4525</v>
      </c>
      <c r="M29" s="94">
        <f t="shared" si="15"/>
        <v>2397</v>
      </c>
      <c r="N29" s="94">
        <f>SUM(N5:N28)</f>
        <v>145</v>
      </c>
      <c r="O29" s="94">
        <f t="shared" si="15"/>
        <v>22791</v>
      </c>
      <c r="P29" s="94">
        <f t="shared" si="15"/>
        <v>770</v>
      </c>
      <c r="Q29" s="94">
        <f>SUM(Q5:Q28)</f>
        <v>19673</v>
      </c>
      <c r="R29" s="94">
        <f>SUM(R5:R28)</f>
        <v>19713</v>
      </c>
      <c r="S29" s="96">
        <f t="shared" si="1"/>
        <v>100.20332435317441</v>
      </c>
      <c r="T29" s="97">
        <f t="shared" ref="T29:AT29" si="16">SUM(T5:T28)</f>
        <v>555</v>
      </c>
      <c r="U29" s="97">
        <f t="shared" si="16"/>
        <v>555</v>
      </c>
      <c r="V29" s="97">
        <f t="shared" si="16"/>
        <v>1701</v>
      </c>
      <c r="W29" s="97">
        <f t="shared" si="16"/>
        <v>1806</v>
      </c>
      <c r="X29" s="97">
        <f t="shared" si="16"/>
        <v>3136</v>
      </c>
      <c r="Y29" s="97">
        <f t="shared" si="16"/>
        <v>3146</v>
      </c>
      <c r="Z29" s="98" t="s">
        <v>99</v>
      </c>
      <c r="AA29" s="97">
        <f t="shared" si="16"/>
        <v>500</v>
      </c>
      <c r="AB29" s="97">
        <f t="shared" si="16"/>
        <v>500</v>
      </c>
      <c r="AC29" s="94">
        <f t="shared" si="16"/>
        <v>73</v>
      </c>
      <c r="AD29" s="94">
        <f t="shared" si="16"/>
        <v>20</v>
      </c>
      <c r="AE29" s="94">
        <f t="shared" si="16"/>
        <v>23</v>
      </c>
      <c r="AF29" s="94">
        <f t="shared" si="16"/>
        <v>30</v>
      </c>
      <c r="AG29" s="94">
        <f t="shared" si="16"/>
        <v>4544</v>
      </c>
      <c r="AH29" s="94">
        <f t="shared" si="16"/>
        <v>4864</v>
      </c>
      <c r="AI29" s="94">
        <f t="shared" si="16"/>
        <v>2398</v>
      </c>
      <c r="AJ29" s="94">
        <f t="shared" si="16"/>
        <v>125</v>
      </c>
      <c r="AK29" s="94">
        <f t="shared" si="16"/>
        <v>30</v>
      </c>
      <c r="AL29" s="94">
        <f t="shared" si="16"/>
        <v>16695</v>
      </c>
      <c r="AM29" s="94">
        <f t="shared" si="16"/>
        <v>1696</v>
      </c>
      <c r="AN29" s="94">
        <f t="shared" si="16"/>
        <v>600</v>
      </c>
      <c r="AO29" s="94">
        <f t="shared" si="16"/>
        <v>260</v>
      </c>
      <c r="AP29" s="94">
        <f t="shared" si="16"/>
        <v>73</v>
      </c>
      <c r="AQ29" s="94">
        <f t="shared" si="16"/>
        <v>445</v>
      </c>
      <c r="AR29" s="94">
        <f t="shared" si="16"/>
        <v>0</v>
      </c>
      <c r="AS29" s="94">
        <f t="shared" si="16"/>
        <v>17</v>
      </c>
      <c r="AT29" s="94">
        <f t="shared" si="16"/>
        <v>30</v>
      </c>
      <c r="AU29" s="94">
        <f>SUM(AU5:AU28)</f>
        <v>15</v>
      </c>
      <c r="AV29" s="94">
        <f>SUM(AV5:AV28)</f>
        <v>501</v>
      </c>
      <c r="AW29" s="94">
        <f>SUM(AW5:AW28)</f>
        <v>4151</v>
      </c>
      <c r="AX29" s="94">
        <f t="shared" ref="AX29:CM29" si="17">SUM(AX5:AX28)</f>
        <v>27875</v>
      </c>
      <c r="AY29" s="94">
        <f t="shared" si="17"/>
        <v>26023</v>
      </c>
      <c r="AZ29" s="99">
        <f t="shared" si="12"/>
        <v>93.356053811659194</v>
      </c>
      <c r="BA29" s="100">
        <f>SUM(BA5:BA28)</f>
        <v>757</v>
      </c>
      <c r="BB29" s="94">
        <f t="shared" si="17"/>
        <v>12000</v>
      </c>
      <c r="BC29" s="94">
        <f t="shared" si="17"/>
        <v>14987</v>
      </c>
      <c r="BD29" s="99">
        <f t="shared" si="13"/>
        <v>124.89166666666667</v>
      </c>
      <c r="BE29" s="101">
        <f>SUM(BE5:BE28)</f>
        <v>1238</v>
      </c>
      <c r="BF29" s="94">
        <f t="shared" si="17"/>
        <v>58000</v>
      </c>
      <c r="BG29" s="94">
        <f t="shared" si="17"/>
        <v>81200</v>
      </c>
      <c r="BH29" s="99">
        <f t="shared" si="14"/>
        <v>140</v>
      </c>
      <c r="BI29" s="101">
        <f>SUM(BI5:BI28)</f>
        <v>1972</v>
      </c>
      <c r="BJ29" s="94">
        <f t="shared" si="17"/>
        <v>67500</v>
      </c>
      <c r="BK29" s="94">
        <f t="shared" si="17"/>
        <v>39388</v>
      </c>
      <c r="BL29" s="102">
        <f>BK29/BJ29*100</f>
        <v>58.352592592592586</v>
      </c>
      <c r="BM29" s="103">
        <f>SUM(BM5:BM28)</f>
        <v>2848</v>
      </c>
      <c r="BN29" s="94">
        <f t="shared" si="17"/>
        <v>14110</v>
      </c>
      <c r="BO29" s="94">
        <f t="shared" si="17"/>
        <v>0</v>
      </c>
      <c r="BP29" s="96">
        <f>((BC29*0.45)+(BG29*0.35)+(BK29/1.33*0.18))/BR29*10</f>
        <v>28.891878401054004</v>
      </c>
      <c r="BQ29" s="104">
        <f>SUM(BQ5:BQ28)</f>
        <v>12638</v>
      </c>
      <c r="BR29" s="94">
        <f t="shared" si="17"/>
        <v>14016</v>
      </c>
      <c r="BS29" s="94">
        <f t="shared" si="17"/>
        <v>8190</v>
      </c>
      <c r="BT29" s="94">
        <f t="shared" si="17"/>
        <v>1876</v>
      </c>
      <c r="BU29" s="94">
        <f t="shared" si="17"/>
        <v>23321</v>
      </c>
      <c r="BV29" s="94">
        <f t="shared" si="17"/>
        <v>1410</v>
      </c>
      <c r="BW29" s="94">
        <f t="shared" si="17"/>
        <v>1232</v>
      </c>
      <c r="BX29" s="94">
        <f t="shared" si="17"/>
        <v>178</v>
      </c>
      <c r="BY29" s="94">
        <f t="shared" si="17"/>
        <v>0</v>
      </c>
      <c r="BZ29" s="94">
        <f t="shared" si="17"/>
        <v>481</v>
      </c>
      <c r="CA29" s="105">
        <f>BZ29/BX29*10</f>
        <v>27.022471910112358</v>
      </c>
      <c r="CB29" s="106">
        <f t="shared" si="10"/>
        <v>6.046052913682947E-2</v>
      </c>
      <c r="CC29" s="94">
        <f t="shared" si="17"/>
        <v>10</v>
      </c>
      <c r="CD29" s="94">
        <f t="shared" si="17"/>
        <v>0</v>
      </c>
      <c r="CE29" s="94">
        <f t="shared" si="17"/>
        <v>100</v>
      </c>
      <c r="CF29" s="94">
        <f t="shared" si="17"/>
        <v>26</v>
      </c>
      <c r="CG29" s="107">
        <f t="shared" si="17"/>
        <v>155</v>
      </c>
      <c r="CH29" s="108">
        <f t="shared" si="17"/>
        <v>25266</v>
      </c>
      <c r="CI29" s="107">
        <f t="shared" si="17"/>
        <v>13749</v>
      </c>
      <c r="CJ29" s="107">
        <f t="shared" si="17"/>
        <v>79228</v>
      </c>
      <c r="CK29" s="107">
        <f t="shared" si="17"/>
        <v>36540</v>
      </c>
      <c r="CL29" s="107">
        <f t="shared" si="17"/>
        <v>0</v>
      </c>
      <c r="CM29" s="107">
        <f t="shared" si="17"/>
        <v>1009</v>
      </c>
    </row>
    <row r="30" spans="1:91" s="126" customFormat="1" ht="34.950000000000003" customHeight="1" x14ac:dyDescent="0.25">
      <c r="A30" s="110"/>
      <c r="B30" s="111" t="s">
        <v>100</v>
      </c>
      <c r="C30" s="112">
        <v>200</v>
      </c>
      <c r="D30" s="112"/>
      <c r="E30" s="112">
        <v>6000</v>
      </c>
      <c r="F30" s="112">
        <v>6000</v>
      </c>
      <c r="G30" s="113">
        <f>F30/E30*100</f>
        <v>100</v>
      </c>
      <c r="H30" s="113"/>
      <c r="I30" s="112">
        <v>9455</v>
      </c>
      <c r="J30" s="112">
        <v>5000</v>
      </c>
      <c r="K30" s="114">
        <f t="shared" si="11"/>
        <v>52.882072977260705</v>
      </c>
      <c r="L30" s="115">
        <v>70</v>
      </c>
      <c r="M30" s="115">
        <v>70</v>
      </c>
      <c r="N30" s="115"/>
      <c r="O30" s="115"/>
      <c r="P30" s="115"/>
      <c r="Q30" s="115">
        <f>5480+190</f>
        <v>5670</v>
      </c>
      <c r="R30" s="115">
        <v>5670</v>
      </c>
      <c r="S30" s="116">
        <f t="shared" si="1"/>
        <v>100</v>
      </c>
      <c r="T30" s="115">
        <v>0</v>
      </c>
      <c r="U30" s="115"/>
      <c r="V30" s="115">
        <v>0</v>
      </c>
      <c r="W30" s="115"/>
      <c r="X30" s="115">
        <v>620</v>
      </c>
      <c r="Y30" s="115">
        <v>620</v>
      </c>
      <c r="Z30" s="115" t="s">
        <v>100</v>
      </c>
      <c r="AA30" s="115">
        <v>1811</v>
      </c>
      <c r="AB30" s="115">
        <v>1811</v>
      </c>
      <c r="AC30" s="115">
        <v>170</v>
      </c>
      <c r="AD30" s="115">
        <v>45</v>
      </c>
      <c r="AE30" s="115">
        <v>30</v>
      </c>
      <c r="AF30" s="115">
        <v>35</v>
      </c>
      <c r="AG30" s="115"/>
      <c r="AH30" s="115"/>
      <c r="AI30" s="115"/>
      <c r="AJ30" s="115"/>
      <c r="AK30" s="115"/>
      <c r="AL30" s="115">
        <v>1000</v>
      </c>
      <c r="AM30" s="115"/>
      <c r="AN30" s="115"/>
      <c r="AO30" s="115"/>
      <c r="AP30" s="110"/>
      <c r="AQ30" s="110"/>
      <c r="AR30" s="110"/>
      <c r="AS30" s="110"/>
      <c r="AT30" s="110"/>
      <c r="AU30" s="110"/>
      <c r="AV30" s="110"/>
      <c r="AW30" s="110"/>
      <c r="AX30" s="110">
        <v>8470</v>
      </c>
      <c r="AY30" s="110">
        <v>8470</v>
      </c>
      <c r="AZ30" s="117">
        <f t="shared" si="12"/>
        <v>100</v>
      </c>
      <c r="BA30" s="118">
        <f>AY30-CH30</f>
        <v>1270</v>
      </c>
      <c r="BB30" s="110">
        <v>2000</v>
      </c>
      <c r="BC30" s="110">
        <v>2760</v>
      </c>
      <c r="BD30" s="119">
        <f t="shared" si="13"/>
        <v>138</v>
      </c>
      <c r="BE30" s="120">
        <f>BC30-CI30</f>
        <v>0</v>
      </c>
      <c r="BF30" s="110">
        <v>3000</v>
      </c>
      <c r="BG30" s="110">
        <v>1000</v>
      </c>
      <c r="BH30" s="121">
        <f t="shared" si="14"/>
        <v>33.333333333333329</v>
      </c>
      <c r="BI30" s="120">
        <f>BG30-CJ30</f>
        <v>0</v>
      </c>
      <c r="BJ30" s="110">
        <v>8000</v>
      </c>
      <c r="BK30" s="110">
        <v>5000</v>
      </c>
      <c r="BL30" s="122">
        <f>BK30/BJ30*100</f>
        <v>62.5</v>
      </c>
      <c r="BM30" s="123">
        <f>BK30-CK30</f>
        <v>0</v>
      </c>
      <c r="BN30" s="110">
        <v>2000</v>
      </c>
      <c r="BO30" s="110"/>
      <c r="BP30" s="110"/>
      <c r="BQ30" s="110">
        <v>700</v>
      </c>
      <c r="BR30" s="115"/>
      <c r="BS30" s="110"/>
      <c r="BT30" s="110"/>
      <c r="BU30" s="124">
        <v>6043</v>
      </c>
      <c r="BV30" s="110"/>
      <c r="BW30" s="110"/>
      <c r="BX30" s="110"/>
      <c r="BY30" s="110"/>
      <c r="BZ30" s="110"/>
      <c r="CA30" s="110"/>
      <c r="CB30" s="63">
        <f t="shared" si="10"/>
        <v>0</v>
      </c>
      <c r="CC30" s="110"/>
      <c r="CD30" s="110"/>
      <c r="CE30" s="125">
        <v>200</v>
      </c>
      <c r="CF30" s="110">
        <v>140</v>
      </c>
      <c r="CG30" s="110"/>
      <c r="CH30" s="126">
        <v>7200</v>
      </c>
      <c r="CI30" s="126">
        <v>2760</v>
      </c>
      <c r="CJ30" s="126">
        <v>1000</v>
      </c>
      <c r="CK30" s="126">
        <v>5000</v>
      </c>
    </row>
    <row r="31" spans="1:91" s="126" customFormat="1" ht="34.950000000000003" customHeight="1" x14ac:dyDescent="0.25">
      <c r="A31" s="110"/>
      <c r="B31" s="111" t="s">
        <v>101</v>
      </c>
      <c r="C31" s="127">
        <f>SUM(C29:C30)</f>
        <v>4009.5</v>
      </c>
      <c r="D31" s="127">
        <f t="shared" ref="D31:R31" si="18">SUM(D29:D30)</f>
        <v>52</v>
      </c>
      <c r="E31" s="127">
        <f t="shared" si="18"/>
        <v>28165</v>
      </c>
      <c r="F31" s="127">
        <f t="shared" si="18"/>
        <v>28145</v>
      </c>
      <c r="G31" s="113">
        <f>F31/E31*100</f>
        <v>99.928989881058044</v>
      </c>
      <c r="H31" s="127" t="e">
        <f t="shared" si="18"/>
        <v>#REF!</v>
      </c>
      <c r="I31" s="127">
        <f t="shared" si="18"/>
        <v>32246</v>
      </c>
      <c r="J31" s="127">
        <f t="shared" si="18"/>
        <v>22165</v>
      </c>
      <c r="K31" s="114">
        <f t="shared" si="11"/>
        <v>68.73720771568567</v>
      </c>
      <c r="L31" s="127">
        <f t="shared" si="18"/>
        <v>4595</v>
      </c>
      <c r="M31" s="127">
        <f t="shared" si="18"/>
        <v>2467</v>
      </c>
      <c r="N31" s="127">
        <f t="shared" si="18"/>
        <v>145</v>
      </c>
      <c r="O31" s="127">
        <f t="shared" si="18"/>
        <v>22791</v>
      </c>
      <c r="P31" s="127">
        <f t="shared" si="18"/>
        <v>770</v>
      </c>
      <c r="Q31" s="127">
        <f t="shared" si="18"/>
        <v>25343</v>
      </c>
      <c r="R31" s="127">
        <f t="shared" si="18"/>
        <v>25383</v>
      </c>
      <c r="S31" s="122">
        <f t="shared" si="1"/>
        <v>100.15783451051573</v>
      </c>
      <c r="T31" s="116">
        <f>SUM(T29:T30)</f>
        <v>555</v>
      </c>
      <c r="U31" s="116">
        <f t="shared" ref="U31:CF31" si="19">SUM(U29:U30)</f>
        <v>555</v>
      </c>
      <c r="V31" s="116">
        <f t="shared" si="19"/>
        <v>1701</v>
      </c>
      <c r="W31" s="116">
        <f t="shared" si="19"/>
        <v>1806</v>
      </c>
      <c r="X31" s="116">
        <f t="shared" si="19"/>
        <v>3756</v>
      </c>
      <c r="Y31" s="116">
        <f t="shared" si="19"/>
        <v>3766</v>
      </c>
      <c r="Z31" s="116">
        <f t="shared" si="19"/>
        <v>0</v>
      </c>
      <c r="AA31" s="116">
        <f t="shared" si="19"/>
        <v>2311</v>
      </c>
      <c r="AB31" s="116">
        <f t="shared" si="19"/>
        <v>2311</v>
      </c>
      <c r="AC31" s="116">
        <f t="shared" si="19"/>
        <v>243</v>
      </c>
      <c r="AD31" s="116">
        <f t="shared" si="19"/>
        <v>65</v>
      </c>
      <c r="AE31" s="116">
        <f t="shared" si="19"/>
        <v>53</v>
      </c>
      <c r="AF31" s="116">
        <f t="shared" si="19"/>
        <v>65</v>
      </c>
      <c r="AG31" s="116">
        <f t="shared" si="19"/>
        <v>4544</v>
      </c>
      <c r="AH31" s="116">
        <f t="shared" si="19"/>
        <v>4864</v>
      </c>
      <c r="AI31" s="116">
        <f t="shared" si="19"/>
        <v>2398</v>
      </c>
      <c r="AJ31" s="116">
        <f t="shared" si="19"/>
        <v>125</v>
      </c>
      <c r="AK31" s="116">
        <f t="shared" si="19"/>
        <v>30</v>
      </c>
      <c r="AL31" s="116">
        <f t="shared" si="19"/>
        <v>17695</v>
      </c>
      <c r="AM31" s="116">
        <f t="shared" si="19"/>
        <v>1696</v>
      </c>
      <c r="AN31" s="116">
        <f t="shared" si="19"/>
        <v>600</v>
      </c>
      <c r="AO31" s="116">
        <f t="shared" si="19"/>
        <v>260</v>
      </c>
      <c r="AP31" s="116">
        <f t="shared" si="19"/>
        <v>73</v>
      </c>
      <c r="AQ31" s="116">
        <f t="shared" si="19"/>
        <v>445</v>
      </c>
      <c r="AR31" s="116">
        <f t="shared" si="19"/>
        <v>0</v>
      </c>
      <c r="AS31" s="116">
        <f t="shared" si="19"/>
        <v>17</v>
      </c>
      <c r="AT31" s="116">
        <f t="shared" si="19"/>
        <v>30</v>
      </c>
      <c r="AU31" s="116">
        <f t="shared" si="19"/>
        <v>15</v>
      </c>
      <c r="AV31" s="116">
        <f t="shared" si="19"/>
        <v>501</v>
      </c>
      <c r="AW31" s="116">
        <f t="shared" si="19"/>
        <v>4151</v>
      </c>
      <c r="AX31" s="116">
        <f t="shared" si="19"/>
        <v>36345</v>
      </c>
      <c r="AY31" s="125">
        <f t="shared" si="19"/>
        <v>34493</v>
      </c>
      <c r="AZ31" s="117">
        <f t="shared" si="12"/>
        <v>94.904388499105792</v>
      </c>
      <c r="BA31" s="118">
        <f>AY31-CH31</f>
        <v>2027</v>
      </c>
      <c r="BB31" s="116">
        <f t="shared" si="19"/>
        <v>14000</v>
      </c>
      <c r="BC31" s="116">
        <f t="shared" si="19"/>
        <v>17747</v>
      </c>
      <c r="BD31" s="121">
        <f t="shared" si="13"/>
        <v>126.76428571428571</v>
      </c>
      <c r="BE31" s="120">
        <f>BC31-CI31</f>
        <v>1238</v>
      </c>
      <c r="BF31" s="116">
        <f t="shared" si="19"/>
        <v>61000</v>
      </c>
      <c r="BG31" s="116">
        <f t="shared" si="19"/>
        <v>82200</v>
      </c>
      <c r="BH31" s="121">
        <f t="shared" si="14"/>
        <v>134.75409836065572</v>
      </c>
      <c r="BI31" s="120">
        <f>BG31-CJ31</f>
        <v>1972</v>
      </c>
      <c r="BJ31" s="116">
        <f t="shared" si="19"/>
        <v>75500</v>
      </c>
      <c r="BK31" s="116">
        <f t="shared" si="19"/>
        <v>44388</v>
      </c>
      <c r="BL31" s="122">
        <f>BK31/BJ31*100</f>
        <v>58.792052980132446</v>
      </c>
      <c r="BM31" s="123">
        <f>BK31-CK31</f>
        <v>2848</v>
      </c>
      <c r="BN31" s="116">
        <f t="shared" si="19"/>
        <v>16110</v>
      </c>
      <c r="BO31" s="116">
        <f t="shared" si="19"/>
        <v>0</v>
      </c>
      <c r="BP31" s="122">
        <f t="shared" si="19"/>
        <v>28.891878401054004</v>
      </c>
      <c r="BQ31" s="116">
        <f t="shared" si="19"/>
        <v>13338</v>
      </c>
      <c r="BR31" s="116">
        <f t="shared" si="19"/>
        <v>14016</v>
      </c>
      <c r="BS31" s="116">
        <f t="shared" si="19"/>
        <v>8190</v>
      </c>
      <c r="BT31" s="116"/>
      <c r="BU31" s="116">
        <f t="shared" si="19"/>
        <v>29364</v>
      </c>
      <c r="BV31" s="116">
        <f t="shared" si="19"/>
        <v>1410</v>
      </c>
      <c r="BW31" s="116"/>
      <c r="BX31" s="116">
        <f t="shared" si="19"/>
        <v>178</v>
      </c>
      <c r="BY31" s="116">
        <f t="shared" si="19"/>
        <v>0</v>
      </c>
      <c r="BZ31" s="116">
        <f t="shared" si="19"/>
        <v>481</v>
      </c>
      <c r="CA31" s="116"/>
      <c r="CB31" s="63">
        <f t="shared" si="10"/>
        <v>4.8017981201471188E-2</v>
      </c>
      <c r="CC31" s="116"/>
      <c r="CD31" s="116">
        <f t="shared" si="19"/>
        <v>0</v>
      </c>
      <c r="CE31" s="116">
        <f t="shared" si="19"/>
        <v>300</v>
      </c>
      <c r="CF31" s="116">
        <f t="shared" si="19"/>
        <v>166</v>
      </c>
      <c r="CG31" s="110"/>
      <c r="CH31" s="128">
        <f>SUM(CH29:CH30)</f>
        <v>32466</v>
      </c>
      <c r="CI31" s="128">
        <f>SUM(CI29:CI30)</f>
        <v>16509</v>
      </c>
      <c r="CJ31" s="128">
        <f>SUM(CJ29:CJ30)</f>
        <v>80228</v>
      </c>
      <c r="CK31" s="128">
        <f>SUM(CK29:CK30)</f>
        <v>41540</v>
      </c>
    </row>
    <row r="32" spans="1:91" s="142" customFormat="1" ht="34.950000000000003" customHeight="1" x14ac:dyDescent="0.35">
      <c r="A32" s="129"/>
      <c r="B32" s="130" t="s">
        <v>102</v>
      </c>
      <c r="C32" s="131">
        <v>3141</v>
      </c>
      <c r="D32" s="132">
        <v>45</v>
      </c>
      <c r="E32" s="132">
        <v>21271</v>
      </c>
      <c r="F32" s="132">
        <v>21106</v>
      </c>
      <c r="G32" s="133">
        <f>F32/E32*100</f>
        <v>99.224295989845331</v>
      </c>
      <c r="H32" s="132"/>
      <c r="I32" s="132">
        <v>22803</v>
      </c>
      <c r="J32" s="132">
        <v>18162</v>
      </c>
      <c r="K32" s="134">
        <f t="shared" si="11"/>
        <v>79.647414813840285</v>
      </c>
      <c r="L32" s="132">
        <v>6847</v>
      </c>
      <c r="M32" s="132">
        <v>2517</v>
      </c>
      <c r="N32" s="132">
        <v>403</v>
      </c>
      <c r="O32" s="132">
        <v>22803</v>
      </c>
      <c r="P32" s="132">
        <v>882</v>
      </c>
      <c r="Q32" s="132">
        <v>18926</v>
      </c>
      <c r="R32" s="132">
        <v>18861</v>
      </c>
      <c r="S32" s="135">
        <f t="shared" si="1"/>
        <v>99.656557117193273</v>
      </c>
      <c r="T32" s="132">
        <v>555</v>
      </c>
      <c r="U32" s="132">
        <v>555</v>
      </c>
      <c r="V32" s="132">
        <v>1731</v>
      </c>
      <c r="W32" s="132">
        <v>1790</v>
      </c>
      <c r="X32" s="132">
        <v>2333</v>
      </c>
      <c r="Y32" s="132">
        <v>2346</v>
      </c>
      <c r="Z32" s="132" t="s">
        <v>103</v>
      </c>
      <c r="AA32" s="132">
        <v>540</v>
      </c>
      <c r="AB32" s="132">
        <v>570</v>
      </c>
      <c r="AC32" s="132">
        <v>70</v>
      </c>
      <c r="AD32" s="132">
        <v>25</v>
      </c>
      <c r="AE32" s="132">
        <v>20</v>
      </c>
      <c r="AF32" s="132">
        <v>25</v>
      </c>
      <c r="AG32" s="132">
        <v>4855</v>
      </c>
      <c r="AH32" s="132">
        <v>4871</v>
      </c>
      <c r="AI32" s="132">
        <v>888</v>
      </c>
      <c r="AJ32" s="132"/>
      <c r="AK32" s="132"/>
      <c r="AL32" s="132">
        <v>16440</v>
      </c>
      <c r="AM32" s="132">
        <v>1597</v>
      </c>
      <c r="AN32" s="132">
        <v>555</v>
      </c>
      <c r="AO32" s="132"/>
      <c r="AP32" s="136"/>
      <c r="AQ32" s="136">
        <v>530</v>
      </c>
      <c r="AR32" s="136"/>
      <c r="AS32" s="136"/>
      <c r="AT32" s="136"/>
      <c r="AU32" s="136"/>
      <c r="AV32" s="136"/>
      <c r="AW32" s="136"/>
      <c r="AX32" s="136">
        <v>27417</v>
      </c>
      <c r="AY32" s="136">
        <v>24423</v>
      </c>
      <c r="AZ32" s="137">
        <f t="shared" si="12"/>
        <v>89.079768027136453</v>
      </c>
      <c r="BA32" s="138">
        <f>AY32-CH32</f>
        <v>483</v>
      </c>
      <c r="BB32" s="136">
        <v>11680</v>
      </c>
      <c r="BC32" s="136">
        <v>9184</v>
      </c>
      <c r="BD32" s="137">
        <f t="shared" si="13"/>
        <v>78.630136986301366</v>
      </c>
      <c r="BE32" s="139">
        <f>BC32-CI32</f>
        <v>273</v>
      </c>
      <c r="BF32" s="136">
        <v>46000</v>
      </c>
      <c r="BG32" s="136">
        <v>68651</v>
      </c>
      <c r="BH32" s="137">
        <f t="shared" si="14"/>
        <v>149.24130434782609</v>
      </c>
      <c r="BI32" s="139">
        <f>BG32-CJ32</f>
        <v>2390</v>
      </c>
      <c r="BJ32" s="136">
        <v>76330</v>
      </c>
      <c r="BK32" s="136">
        <v>27682</v>
      </c>
      <c r="BL32" s="140">
        <f>BK32/BJ32*100</f>
        <v>36.266212498362371</v>
      </c>
      <c r="BM32" s="139">
        <f>BK32-CK32</f>
        <v>3209</v>
      </c>
      <c r="BN32" s="136"/>
      <c r="BO32" s="136"/>
      <c r="BP32" s="140">
        <f>((BC32*0.45)+(BG32*0.34)+(BK32/1.33*0.18))/BR32*10</f>
        <v>22.81538737958606</v>
      </c>
      <c r="BQ32" s="136">
        <v>11826</v>
      </c>
      <c r="BR32" s="136">
        <v>13684</v>
      </c>
      <c r="BS32" s="136">
        <v>6202</v>
      </c>
      <c r="BT32" s="136">
        <v>1627</v>
      </c>
      <c r="BU32" s="136">
        <v>24673</v>
      </c>
      <c r="BV32" s="136">
        <v>0</v>
      </c>
      <c r="BW32" s="136">
        <v>240</v>
      </c>
      <c r="BX32" s="136">
        <v>0</v>
      </c>
      <c r="BY32" s="136">
        <v>0</v>
      </c>
      <c r="BZ32" s="136">
        <v>0</v>
      </c>
      <c r="CA32" s="136"/>
      <c r="CB32" s="141">
        <f t="shared" si="10"/>
        <v>0</v>
      </c>
      <c r="CC32" s="136"/>
      <c r="CD32" s="136">
        <v>0</v>
      </c>
      <c r="CE32" s="136"/>
      <c r="CF32" s="129"/>
      <c r="CG32" s="129"/>
      <c r="CH32" s="142">
        <v>23940</v>
      </c>
      <c r="CI32" s="142">
        <v>8911</v>
      </c>
      <c r="CJ32" s="142">
        <v>66261</v>
      </c>
      <c r="CK32" s="142">
        <v>24473</v>
      </c>
    </row>
    <row r="33" spans="1:50" x14ac:dyDescent="0.3">
      <c r="A33" s="143"/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  <c r="P33" s="145"/>
    </row>
    <row r="35" spans="1:50" x14ac:dyDescent="0.3">
      <c r="AX35" s="147" t="e">
        <f>сенокосы+однолетние травы+многолетние травы минус мн травы на семена+озимые на зеленый корм</f>
        <v>#NAME?</v>
      </c>
    </row>
  </sheetData>
  <mergeCells count="45">
    <mergeCell ref="AY1:BT1"/>
    <mergeCell ref="A2:A4"/>
    <mergeCell ref="B2:B4"/>
    <mergeCell ref="C2:D2"/>
    <mergeCell ref="E2:K2"/>
    <mergeCell ref="L2:P2"/>
    <mergeCell ref="Q2:S3"/>
    <mergeCell ref="T2:U3"/>
    <mergeCell ref="V2:W3"/>
    <mergeCell ref="X2:Y3"/>
    <mergeCell ref="AA2:AB3"/>
    <mergeCell ref="AC2:AF2"/>
    <mergeCell ref="AG2:AH3"/>
    <mergeCell ref="AI2:AK3"/>
    <mergeCell ref="AL2:AP3"/>
    <mergeCell ref="AQ2:AU3"/>
    <mergeCell ref="AV2:AV3"/>
    <mergeCell ref="AW2:AW3"/>
    <mergeCell ref="AX2:BA3"/>
    <mergeCell ref="BB2:BO2"/>
    <mergeCell ref="BP2:BP4"/>
    <mergeCell ref="BQ2:BQ4"/>
    <mergeCell ref="BB3:BE3"/>
    <mergeCell ref="BF3:BI3"/>
    <mergeCell ref="BJ3:BM3"/>
    <mergeCell ref="BN3:BO3"/>
    <mergeCell ref="BR2:BR4"/>
    <mergeCell ref="BS2:BS4"/>
    <mergeCell ref="BT2:BT4"/>
    <mergeCell ref="BU2:BW3"/>
    <mergeCell ref="BX2:CA2"/>
    <mergeCell ref="CB2:CB3"/>
    <mergeCell ref="BX3:BY3"/>
    <mergeCell ref="BZ3:BZ4"/>
    <mergeCell ref="CA3:CA4"/>
    <mergeCell ref="CC2:CC3"/>
    <mergeCell ref="CD2:CD4"/>
    <mergeCell ref="CE2:CF3"/>
    <mergeCell ref="CG2:CG3"/>
    <mergeCell ref="E3:H3"/>
    <mergeCell ref="I3:K3"/>
    <mergeCell ref="L3:N3"/>
    <mergeCell ref="O3:P3"/>
    <mergeCell ref="AC3:AC4"/>
    <mergeCell ref="AD3:AF3"/>
  </mergeCells>
  <pageMargins left="0.51181102362204722" right="0.11811023622047245" top="0.15748031496062992" bottom="0.15748031496062992" header="0.31496062992125984" footer="0.31496062992125984"/>
  <pageSetup paperSize="9" scale="47" fitToWidth="0" orientation="landscape" r:id="rId1"/>
  <rowBreaks count="1" manualBreakCount="1">
    <brk id="32" max="64" man="1"/>
  </rowBreaks>
  <colBreaks count="1" manualBreakCount="1">
    <brk id="7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2016-07-25T04:28:09Z</dcterms:created>
  <dcterms:modified xsi:type="dcterms:W3CDTF">2016-07-25T05:09:55Z</dcterms:modified>
</cp:coreProperties>
</file>