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РАСТЕНИЕВОДСТВО" sheetId="1" r:id="rId1"/>
  </sheets>
  <definedNames>
    <definedName name="_xlnm.Print_Area" localSheetId="0">РАСТЕНИЕВОДСТВО!$A$1:$BT$32</definedName>
  </definedNames>
  <calcPr calcId="145621"/>
</workbook>
</file>

<file path=xl/calcChain.xml><?xml version="1.0" encoding="utf-8"?>
<calcChain xmlns="http://schemas.openxmlformats.org/spreadsheetml/2006/main">
  <c r="AX35" i="1" l="1"/>
  <c r="BP32" i="1"/>
  <c r="BM32" i="1"/>
  <c r="BL32" i="1"/>
  <c r="BI32" i="1"/>
  <c r="BH32" i="1"/>
  <c r="BE32" i="1"/>
  <c r="BD32" i="1"/>
  <c r="BA32" i="1"/>
  <c r="AZ32" i="1"/>
  <c r="S32" i="1"/>
  <c r="K32" i="1"/>
  <c r="G32" i="1"/>
  <c r="Z31" i="1"/>
  <c r="BM30" i="1"/>
  <c r="BL30" i="1"/>
  <c r="BI30" i="1"/>
  <c r="BH30" i="1"/>
  <c r="BE30" i="1"/>
  <c r="BD30" i="1"/>
  <c r="BA30" i="1"/>
  <c r="AZ30" i="1"/>
  <c r="S30" i="1"/>
  <c r="Q30" i="1"/>
  <c r="K30" i="1"/>
  <c r="G30" i="1"/>
  <c r="CA29" i="1"/>
  <c r="BZ29" i="1"/>
  <c r="BY29" i="1"/>
  <c r="BY31" i="1" s="1"/>
  <c r="BX29" i="1"/>
  <c r="BX31" i="1" s="1"/>
  <c r="BW29" i="1"/>
  <c r="BW31" i="1" s="1"/>
  <c r="BV29" i="1"/>
  <c r="BV31" i="1" s="1"/>
  <c r="BU29" i="1"/>
  <c r="BT29" i="1"/>
  <c r="BS29" i="1"/>
  <c r="BR29" i="1"/>
  <c r="BQ29" i="1"/>
  <c r="BQ31" i="1" s="1"/>
  <c r="BO29" i="1"/>
  <c r="BO31" i="1" s="1"/>
  <c r="BN29" i="1"/>
  <c r="BN31" i="1" s="1"/>
  <c r="BK29" i="1"/>
  <c r="BK31" i="1" s="1"/>
  <c r="BJ29" i="1"/>
  <c r="BJ31" i="1" s="1"/>
  <c r="BG29" i="1"/>
  <c r="BG31" i="1" s="1"/>
  <c r="BF29" i="1"/>
  <c r="BF31" i="1" s="1"/>
  <c r="BC29" i="1"/>
  <c r="BC31" i="1" s="1"/>
  <c r="BB29" i="1"/>
  <c r="BB31" i="1" s="1"/>
  <c r="AY29" i="1"/>
  <c r="AY31" i="1" s="1"/>
  <c r="AX29" i="1"/>
  <c r="AX31" i="1" s="1"/>
  <c r="AW29" i="1"/>
  <c r="AW31" i="1" s="1"/>
  <c r="AV29" i="1"/>
  <c r="AV31" i="1" s="1"/>
  <c r="AU29" i="1"/>
  <c r="AU31" i="1" s="1"/>
  <c r="AT29" i="1"/>
  <c r="AT31" i="1" s="1"/>
  <c r="AS29" i="1"/>
  <c r="AS31" i="1" s="1"/>
  <c r="AR29" i="1"/>
  <c r="AR31" i="1" s="1"/>
  <c r="AQ29" i="1"/>
  <c r="AQ31" i="1" s="1"/>
  <c r="AP29" i="1"/>
  <c r="AP31" i="1" s="1"/>
  <c r="AO29" i="1"/>
  <c r="AO31" i="1" s="1"/>
  <c r="AN29" i="1"/>
  <c r="AN31" i="1" s="1"/>
  <c r="AM29" i="1"/>
  <c r="AM31" i="1" s="1"/>
  <c r="AL29" i="1"/>
  <c r="AL31" i="1" s="1"/>
  <c r="AK29" i="1"/>
  <c r="AK31" i="1" s="1"/>
  <c r="AJ29" i="1"/>
  <c r="AJ31" i="1" s="1"/>
  <c r="AI29" i="1"/>
  <c r="AI31" i="1" s="1"/>
  <c r="AH29" i="1"/>
  <c r="AH31" i="1" s="1"/>
  <c r="AG29" i="1"/>
  <c r="AG31" i="1" s="1"/>
  <c r="AF29" i="1"/>
  <c r="AF31" i="1" s="1"/>
  <c r="AE29" i="1"/>
  <c r="AE31" i="1" s="1"/>
  <c r="AD29" i="1"/>
  <c r="AD31" i="1" s="1"/>
  <c r="AC29" i="1"/>
  <c r="AC31" i="1" s="1"/>
  <c r="AB29" i="1"/>
  <c r="AB31" i="1" s="1"/>
  <c r="AA29" i="1"/>
  <c r="AA31" i="1" s="1"/>
  <c r="Y29" i="1"/>
  <c r="Y31" i="1" s="1"/>
  <c r="X29" i="1"/>
  <c r="X31" i="1" s="1"/>
  <c r="W29" i="1"/>
  <c r="W31" i="1" s="1"/>
  <c r="V29" i="1"/>
  <c r="V31" i="1" s="1"/>
  <c r="U29" i="1"/>
  <c r="U31" i="1" s="1"/>
  <c r="T29" i="1"/>
  <c r="T31" i="1" s="1"/>
  <c r="R29" i="1"/>
  <c r="R31" i="1" s="1"/>
  <c r="P29" i="1"/>
  <c r="P31" i="1" s="1"/>
  <c r="O29" i="1"/>
  <c r="O31" i="1" s="1"/>
  <c r="N29" i="1"/>
  <c r="N31" i="1" s="1"/>
  <c r="M29" i="1"/>
  <c r="M31" i="1" s="1"/>
  <c r="J29" i="1"/>
  <c r="J31" i="1" s="1"/>
  <c r="I29" i="1"/>
  <c r="I31" i="1" s="1"/>
  <c r="F29" i="1"/>
  <c r="F31" i="1" s="1"/>
  <c r="E29" i="1"/>
  <c r="E31" i="1" s="1"/>
  <c r="D29" i="1"/>
  <c r="D31" i="1" s="1"/>
  <c r="C29" i="1"/>
  <c r="C31" i="1" s="1"/>
  <c r="BM28" i="1"/>
  <c r="BI28" i="1"/>
  <c r="BE28" i="1"/>
  <c r="BA28" i="1"/>
  <c r="AZ28" i="1"/>
  <c r="K28" i="1"/>
  <c r="BM27" i="1"/>
  <c r="BI27" i="1"/>
  <c r="BE27" i="1"/>
  <c r="BD27" i="1"/>
  <c r="BA27" i="1"/>
  <c r="AZ27" i="1"/>
  <c r="K27" i="1"/>
  <c r="BP26" i="1"/>
  <c r="BM26" i="1"/>
  <c r="BL26" i="1"/>
  <c r="BI26" i="1"/>
  <c r="BE26" i="1"/>
  <c r="BD26" i="1"/>
  <c r="BA26" i="1"/>
  <c r="AZ26" i="1"/>
  <c r="S26" i="1"/>
  <c r="K26" i="1"/>
  <c r="H26" i="1"/>
  <c r="G26" i="1"/>
  <c r="BM25" i="1"/>
  <c r="BI25" i="1"/>
  <c r="BE25" i="1"/>
  <c r="BA25" i="1"/>
  <c r="H25" i="1"/>
  <c r="BP24" i="1"/>
  <c r="BM24" i="1"/>
  <c r="BI24" i="1"/>
  <c r="BH24" i="1"/>
  <c r="BE24" i="1"/>
  <c r="BA24" i="1"/>
  <c r="AZ24" i="1"/>
  <c r="K24" i="1"/>
  <c r="H24" i="1"/>
  <c r="G24" i="1"/>
  <c r="BM23" i="1"/>
  <c r="BI23" i="1"/>
  <c r="BH23" i="1"/>
  <c r="BE23" i="1"/>
  <c r="BD23" i="1"/>
  <c r="BA23" i="1"/>
  <c r="AZ23" i="1"/>
  <c r="K23" i="1"/>
  <c r="H23" i="1"/>
  <c r="G23" i="1"/>
  <c r="BM22" i="1"/>
  <c r="BI22" i="1"/>
  <c r="BE22" i="1"/>
  <c r="BA22" i="1"/>
  <c r="AZ22" i="1"/>
  <c r="S22" i="1"/>
  <c r="K22" i="1"/>
  <c r="H22" i="1"/>
  <c r="G22" i="1"/>
  <c r="BP21" i="1"/>
  <c r="BM21" i="1"/>
  <c r="BL21" i="1"/>
  <c r="BI21" i="1"/>
  <c r="BE21" i="1"/>
  <c r="BD21" i="1"/>
  <c r="BA21" i="1"/>
  <c r="AZ21" i="1"/>
  <c r="S21" i="1"/>
  <c r="K21" i="1"/>
  <c r="H21" i="1"/>
  <c r="G21" i="1"/>
  <c r="BP20" i="1"/>
  <c r="BM20" i="1"/>
  <c r="BL20" i="1"/>
  <c r="BI20" i="1"/>
  <c r="BH20" i="1"/>
  <c r="BE20" i="1"/>
  <c r="BD20" i="1"/>
  <c r="BA20" i="1"/>
  <c r="AZ20" i="1"/>
  <c r="S20" i="1"/>
  <c r="K20" i="1"/>
  <c r="H20" i="1"/>
  <c r="G20" i="1"/>
  <c r="BM19" i="1"/>
  <c r="BI19" i="1"/>
  <c r="BH19" i="1"/>
  <c r="BE19" i="1"/>
  <c r="BD19" i="1"/>
  <c r="BA19" i="1"/>
  <c r="AZ19" i="1"/>
  <c r="Q19" i="1"/>
  <c r="S19" i="1" s="1"/>
  <c r="K19" i="1"/>
  <c r="H19" i="1"/>
  <c r="G19" i="1"/>
  <c r="BP18" i="1"/>
  <c r="BM18" i="1"/>
  <c r="BI18" i="1"/>
  <c r="BE18" i="1"/>
  <c r="BD18" i="1"/>
  <c r="BA18" i="1"/>
  <c r="AZ18" i="1"/>
  <c r="S18" i="1"/>
  <c r="K18" i="1"/>
  <c r="H18" i="1"/>
  <c r="G18" i="1"/>
  <c r="BP17" i="1"/>
  <c r="BM17" i="1"/>
  <c r="BL17" i="1"/>
  <c r="BI17" i="1"/>
  <c r="BE17" i="1"/>
  <c r="BD17" i="1"/>
  <c r="BA17" i="1"/>
  <c r="AZ17" i="1"/>
  <c r="S17" i="1"/>
  <c r="K17" i="1"/>
  <c r="H17" i="1"/>
  <c r="G17" i="1"/>
  <c r="BP16" i="1"/>
  <c r="BM16" i="1"/>
  <c r="BL16" i="1"/>
  <c r="BI16" i="1"/>
  <c r="BH16" i="1"/>
  <c r="BE16" i="1"/>
  <c r="BD16" i="1"/>
  <c r="BA16" i="1"/>
  <c r="AZ16" i="1"/>
  <c r="Q16" i="1"/>
  <c r="S16" i="1" s="1"/>
  <c r="L16" i="1"/>
  <c r="K16" i="1"/>
  <c r="H16" i="1"/>
  <c r="G16" i="1"/>
  <c r="BP15" i="1"/>
  <c r="BM15" i="1"/>
  <c r="BI15" i="1"/>
  <c r="BH15" i="1"/>
  <c r="BE15" i="1"/>
  <c r="BD15" i="1"/>
  <c r="BA15" i="1"/>
  <c r="AZ15" i="1"/>
  <c r="Q15" i="1"/>
  <c r="S15" i="1" s="1"/>
  <c r="L15" i="1"/>
  <c r="K15" i="1"/>
  <c r="H15" i="1"/>
  <c r="G15" i="1"/>
  <c r="BP14" i="1"/>
  <c r="BM14" i="1"/>
  <c r="BL14" i="1"/>
  <c r="BI14" i="1"/>
  <c r="BH14" i="1"/>
  <c r="BE14" i="1"/>
  <c r="BD14" i="1"/>
  <c r="BA14" i="1"/>
  <c r="AZ14" i="1"/>
  <c r="S14" i="1"/>
  <c r="K14" i="1"/>
  <c r="H14" i="1"/>
  <c r="G14" i="1"/>
  <c r="BP13" i="1"/>
  <c r="BM13" i="1"/>
  <c r="BI13" i="1"/>
  <c r="BH13" i="1"/>
  <c r="BE13" i="1"/>
  <c r="BD13" i="1"/>
  <c r="BA13" i="1"/>
  <c r="AZ13" i="1"/>
  <c r="Q13" i="1"/>
  <c r="S13" i="1" s="1"/>
  <c r="K13" i="1"/>
  <c r="H13" i="1"/>
  <c r="G13" i="1"/>
  <c r="BP12" i="1"/>
  <c r="BM12" i="1"/>
  <c r="BL12" i="1"/>
  <c r="BI12" i="1"/>
  <c r="BH12" i="1"/>
  <c r="BE12" i="1"/>
  <c r="BD12" i="1"/>
  <c r="BA12" i="1"/>
  <c r="AZ12" i="1"/>
  <c r="Q12" i="1"/>
  <c r="S12" i="1" s="1"/>
  <c r="L12" i="1"/>
  <c r="K12" i="1"/>
  <c r="H12" i="1"/>
  <c r="G12" i="1"/>
  <c r="BP11" i="1"/>
  <c r="BM11" i="1"/>
  <c r="BL11" i="1"/>
  <c r="BI11" i="1"/>
  <c r="BH11" i="1"/>
  <c r="BE11" i="1"/>
  <c r="BD11" i="1"/>
  <c r="BA11" i="1"/>
  <c r="AZ11" i="1"/>
  <c r="S11" i="1"/>
  <c r="Q11" i="1"/>
  <c r="K11" i="1"/>
  <c r="H11" i="1"/>
  <c r="G11" i="1"/>
  <c r="BP10" i="1"/>
  <c r="BM10" i="1"/>
  <c r="BI10" i="1"/>
  <c r="BH10" i="1"/>
  <c r="BE10" i="1"/>
  <c r="BD10" i="1"/>
  <c r="BA10" i="1"/>
  <c r="AZ10" i="1"/>
  <c r="Q10" i="1"/>
  <c r="S10" i="1" s="1"/>
  <c r="K10" i="1"/>
  <c r="H10" i="1"/>
  <c r="G10" i="1"/>
  <c r="BP9" i="1"/>
  <c r="BM9" i="1"/>
  <c r="BL9" i="1"/>
  <c r="BI9" i="1"/>
  <c r="BH9" i="1"/>
  <c r="BE9" i="1"/>
  <c r="BD9" i="1"/>
  <c r="BA9" i="1"/>
  <c r="AZ9" i="1"/>
  <c r="Q9" i="1"/>
  <c r="S9" i="1" s="1"/>
  <c r="K9" i="1"/>
  <c r="H9" i="1"/>
  <c r="G9" i="1"/>
  <c r="BP8" i="1"/>
  <c r="BM8" i="1"/>
  <c r="BL8" i="1"/>
  <c r="BI8" i="1"/>
  <c r="BH8" i="1"/>
  <c r="BE8" i="1"/>
  <c r="BD8" i="1"/>
  <c r="BA8" i="1"/>
  <c r="AZ8" i="1"/>
  <c r="S8" i="1"/>
  <c r="K8" i="1"/>
  <c r="H8" i="1"/>
  <c r="G8" i="1"/>
  <c r="BP7" i="1"/>
  <c r="BM7" i="1"/>
  <c r="BL7" i="1"/>
  <c r="BI7" i="1"/>
  <c r="BH7" i="1"/>
  <c r="BE7" i="1"/>
  <c r="BD7" i="1"/>
  <c r="BA7" i="1"/>
  <c r="AZ7" i="1"/>
  <c r="S7" i="1"/>
  <c r="Q7" i="1"/>
  <c r="K7" i="1"/>
  <c r="H7" i="1"/>
  <c r="G7" i="1"/>
  <c r="BP6" i="1"/>
  <c r="BM6" i="1"/>
  <c r="BI6" i="1"/>
  <c r="BE6" i="1"/>
  <c r="BA6" i="1"/>
  <c r="S6" i="1"/>
  <c r="H6" i="1"/>
  <c r="G6" i="1"/>
  <c r="BP5" i="1"/>
  <c r="BM5" i="1"/>
  <c r="BM29" i="1" s="1"/>
  <c r="BL5" i="1"/>
  <c r="BI5" i="1"/>
  <c r="BI29" i="1" s="1"/>
  <c r="BH5" i="1"/>
  <c r="BE5" i="1"/>
  <c r="BE29" i="1" s="1"/>
  <c r="BD5" i="1"/>
  <c r="BA5" i="1"/>
  <c r="BA29" i="1" s="1"/>
  <c r="AZ5" i="1"/>
  <c r="Q5" i="1"/>
  <c r="S5" i="1" s="1"/>
  <c r="L5" i="1"/>
  <c r="L29" i="1" s="1"/>
  <c r="L31" i="1" s="1"/>
  <c r="K5" i="1"/>
  <c r="H5" i="1"/>
  <c r="H29" i="1" s="1"/>
  <c r="H31" i="1" s="1"/>
  <c r="G5" i="1"/>
  <c r="G31" i="1" l="1"/>
  <c r="K31" i="1"/>
  <c r="AZ31" i="1"/>
  <c r="BA31" i="1"/>
  <c r="BD31" i="1"/>
  <c r="BE31" i="1"/>
  <c r="BH31" i="1"/>
  <c r="BI31" i="1"/>
  <c r="BL31" i="1"/>
  <c r="BM31" i="1"/>
  <c r="S31" i="1"/>
  <c r="G29" i="1"/>
  <c r="K29" i="1"/>
  <c r="Q29" i="1"/>
  <c r="Q31" i="1" s="1"/>
  <c r="S29" i="1"/>
  <c r="AZ29" i="1"/>
  <c r="BD29" i="1"/>
  <c r="BH29" i="1"/>
  <c r="BL29" i="1"/>
  <c r="BP29" i="1"/>
  <c r="BP31" i="1" s="1"/>
</calcChain>
</file>

<file path=xl/sharedStrings.xml><?xml version="1.0" encoding="utf-8"?>
<sst xmlns="http://schemas.openxmlformats.org/spreadsheetml/2006/main" count="158" uniqueCount="88">
  <si>
    <t>Оперативные данные по полевым работам по Можгинскому району на 18 июля 2016 года</t>
  </si>
  <si>
    <t>Наименование хозяйства</t>
  </si>
  <si>
    <t>Протравливание семян, тонн</t>
  </si>
  <si>
    <t>Б О Р О Н О В А Н И Е, га</t>
  </si>
  <si>
    <t>П О Д К О Р М К А, га</t>
  </si>
  <si>
    <t>Посев яровых зерновых и зернобобовых, га</t>
  </si>
  <si>
    <t>Посев льна, га</t>
  </si>
  <si>
    <t>Посев кукурузы, га</t>
  </si>
  <si>
    <t>Посев однолетних трав, га</t>
  </si>
  <si>
    <t>Посадка картофеля, га</t>
  </si>
  <si>
    <t>Овощи, га</t>
  </si>
  <si>
    <t>Посев многолетних трав, га</t>
  </si>
  <si>
    <t>хим защита от вредителей, га</t>
  </si>
  <si>
    <t>хим.прополка, га</t>
  </si>
  <si>
    <t>междурядная обработка , га</t>
  </si>
  <si>
    <t>обработка паров, га</t>
  </si>
  <si>
    <t>подкормка яровых зерновых,      га</t>
  </si>
  <si>
    <t>Скошено сеяных и естественных трав, га</t>
  </si>
  <si>
    <t>З а г о т о в л е н о. тонн</t>
  </si>
  <si>
    <r>
      <t>ц.к.е. на</t>
    </r>
    <r>
      <rPr>
        <i/>
        <sz val="12"/>
        <rFont val="Times New Roman"/>
        <family val="1"/>
        <charset val="204"/>
      </rPr>
      <t xml:space="preserve"> условную </t>
    </r>
    <r>
      <rPr>
        <i/>
        <sz val="16"/>
        <rFont val="Times New Roman"/>
        <family val="1"/>
        <charset val="204"/>
      </rPr>
      <t>голову</t>
    </r>
  </si>
  <si>
    <t>в том числе сенаж в пленке, тонн</t>
  </si>
  <si>
    <t>Условное поголовье</t>
  </si>
  <si>
    <t>обработка паров,га</t>
  </si>
  <si>
    <t>зерно/сенаж, тонн</t>
  </si>
  <si>
    <t>зерновых</t>
  </si>
  <si>
    <t>льна</t>
  </si>
  <si>
    <t>зяби</t>
  </si>
  <si>
    <t>мн.трав</t>
  </si>
  <si>
    <t>озимых культур</t>
  </si>
  <si>
    <t>план</t>
  </si>
  <si>
    <t>факт</t>
  </si>
  <si>
    <t>Сена</t>
  </si>
  <si>
    <t>Сенажа</t>
  </si>
  <si>
    <t>Силосной массы</t>
  </si>
  <si>
    <t>Солома</t>
  </si>
  <si>
    <t>%</t>
  </si>
  <si>
    <t>за день</t>
  </si>
  <si>
    <t>гибель озимых</t>
  </si>
  <si>
    <t>морковь</t>
  </si>
  <si>
    <t>свекла</t>
  </si>
  <si>
    <t>капуста</t>
  </si>
  <si>
    <t>зерновые</t>
  </si>
  <si>
    <t>кукурузы</t>
  </si>
  <si>
    <t>овощей</t>
  </si>
  <si>
    <t>картофеля</t>
  </si>
  <si>
    <t>моркови</t>
  </si>
  <si>
    <t>капусты</t>
  </si>
  <si>
    <t>свеклы</t>
  </si>
  <si>
    <t xml:space="preserve">факт </t>
  </si>
  <si>
    <t>за день, га</t>
  </si>
  <si>
    <t>за день, тонн</t>
  </si>
  <si>
    <t>за день,тонн</t>
  </si>
  <si>
    <t>скош</t>
  </si>
  <si>
    <t>сена</t>
  </si>
  <si>
    <t>сенаж</t>
  </si>
  <si>
    <t>силос</t>
  </si>
  <si>
    <t>скошено не убрано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</si>
  <si>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</si>
  <si>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</si>
  <si>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</si>
  <si>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</si>
  <si>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</si>
  <si>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</si>
  <si>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</si>
  <si>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</si>
  <si>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</si>
  <si>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</si>
  <si>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</si>
  <si>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</si>
  <si>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</si>
  <si>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Русский Пычас</t>
  </si>
  <si>
    <t>ООО Рус.Пычас</t>
  </si>
  <si>
    <t>ООО Удмуртия</t>
  </si>
  <si>
    <t>ООО Петухово</t>
  </si>
  <si>
    <t>ООО Новобиинское</t>
  </si>
  <si>
    <t>ООО Сельфон</t>
  </si>
  <si>
    <t>ООО Колос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</si>
  <si>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</si>
  <si>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</si>
  <si>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</si>
  <si>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</si>
  <si>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</si>
  <si>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r>
      <t xml:space="preserve">ИТОГО </t>
    </r>
    <r>
      <rPr>
        <b/>
        <i/>
        <sz val="16"/>
        <color indexed="8"/>
        <rFont val="Times New Roman"/>
        <family val="1"/>
        <charset val="204"/>
      </rPr>
      <t>(СХО)</t>
    </r>
  </si>
  <si>
    <t>ИТОГО</t>
  </si>
  <si>
    <t>КФХ</t>
  </si>
  <si>
    <t>ВСЕГО</t>
  </si>
  <si>
    <t>2015 год( СХО)</t>
  </si>
  <si>
    <t>2015 год (МХО)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</si>
</sst>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2" x14ac:knownFonts="1">
    <font>
      <sz val="10"/>
      <name val="Arial Cyr"/>
      <charset val="204"/>
    </font>
    <font>
      <b/>
      <i/>
      <sz val="14"/>
      <name val="Arial Cyr"/>
      <charset val="204"/>
    </font>
    <font>
      <b/>
      <i/>
      <sz val="28"/>
      <name val="Arial Cyr"/>
      <charset val="204"/>
    </font>
    <font>
      <sz val="14"/>
      <name val="Arial Cyr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i/>
      <sz val="17"/>
      <name val="Times New Roman"/>
      <family val="1"/>
      <charset val="204"/>
    </font>
    <font>
      <i/>
      <sz val="2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6"/>
      <name val="Arial Cyr"/>
      <charset val="204"/>
    </font>
    <font>
      <i/>
      <sz val="18"/>
      <name val="Arial Cyr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Arial Cyr"/>
      <charset val="204"/>
    </font>
    <font>
      <b/>
      <sz val="18"/>
      <color indexed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ahoma"/>
      <family val="2"/>
      <charset val="204"/>
    </font>
    <font>
      <b/>
      <i/>
      <sz val="18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2" fontId="5" fillId="2" borderId="3" xfId="0" applyNumberFormat="1" applyFont="1" applyFill="1" applyBorder="1" applyAlignment="1" applyProtection="1">
      <alignment horizontal="center" vertical="center" wrapText="1"/>
    </xf>
    <xf numFmtId="22" fontId="5" fillId="2" borderId="4" xfId="0" applyNumberFormat="1" applyFont="1" applyFill="1" applyBorder="1" applyAlignment="1" applyProtection="1">
      <alignment horizontal="center" vertical="center" wrapText="1"/>
    </xf>
    <xf numFmtId="22" fontId="6" fillId="2" borderId="3" xfId="0" applyNumberFormat="1" applyFont="1" applyFill="1" applyBorder="1" applyAlignment="1" applyProtection="1">
      <alignment horizontal="center" vertical="center" wrapText="1"/>
    </xf>
    <xf numFmtId="22" fontId="6" fillId="2" borderId="5" xfId="0" applyNumberFormat="1" applyFont="1" applyFill="1" applyBorder="1" applyAlignment="1" applyProtection="1">
      <alignment horizontal="center" vertical="center" wrapText="1"/>
    </xf>
    <xf numFmtId="22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4" fillId="2" borderId="10" xfId="0" applyFont="1" applyFill="1" applyBorder="1" applyAlignment="1">
      <alignment horizontal="center" vertical="center" wrapText="1"/>
    </xf>
    <xf numFmtId="22" fontId="5" fillId="2" borderId="3" xfId="0" applyNumberFormat="1" applyFont="1" applyFill="1" applyBorder="1" applyAlignment="1" applyProtection="1">
      <alignment horizontal="center" vertical="center" wrapText="1"/>
    </xf>
    <xf numFmtId="22" fontId="5" fillId="2" borderId="9" xfId="0" applyNumberFormat="1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22" fontId="5" fillId="3" borderId="9" xfId="0" applyNumberFormat="1" applyFont="1" applyFill="1" applyBorder="1" applyAlignment="1" applyProtection="1">
      <alignment horizontal="center" vertical="center" wrapText="1"/>
    </xf>
    <xf numFmtId="22" fontId="5" fillId="4" borderId="9" xfId="0" applyNumberFormat="1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/>
    </xf>
    <xf numFmtId="3" fontId="18" fillId="0" borderId="9" xfId="0" applyNumberFormat="1" applyFont="1" applyFill="1" applyBorder="1" applyAlignment="1">
      <alignment horizontal="center" vertical="center"/>
    </xf>
    <xf numFmtId="3" fontId="19" fillId="0" borderId="9" xfId="0" applyNumberFormat="1" applyFont="1" applyFill="1" applyBorder="1" applyAlignment="1">
      <alignment horizontal="center" vertical="center"/>
    </xf>
    <xf numFmtId="3" fontId="19" fillId="3" borderId="9" xfId="0" applyNumberFormat="1" applyFont="1" applyFill="1" applyBorder="1" applyAlignment="1">
      <alignment horizontal="center" vertical="center"/>
    </xf>
    <xf numFmtId="3" fontId="19" fillId="4" borderId="9" xfId="0" applyNumberFormat="1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1" fontId="18" fillId="3" borderId="11" xfId="0" applyNumberFormat="1" applyFont="1" applyFill="1" applyBorder="1" applyAlignment="1">
      <alignment horizontal="center" vertical="center"/>
    </xf>
    <xf numFmtId="1" fontId="18" fillId="0" borderId="9" xfId="0" applyNumberFormat="1" applyFont="1" applyFill="1" applyBorder="1" applyAlignment="1">
      <alignment horizontal="center" vertical="center"/>
    </xf>
    <xf numFmtId="1" fontId="18" fillId="4" borderId="9" xfId="0" applyNumberFormat="1" applyFont="1" applyFill="1" applyBorder="1" applyAlignment="1">
      <alignment horizontal="center" vertical="center"/>
    </xf>
    <xf numFmtId="1" fontId="18" fillId="3" borderId="9" xfId="0" applyNumberFormat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164" fontId="20" fillId="0" borderId="3" xfId="0" applyNumberFormat="1" applyFont="1" applyFill="1" applyBorder="1" applyAlignment="1">
      <alignment horizontal="center" vertical="center"/>
    </xf>
    <xf numFmtId="1" fontId="20" fillId="0" borderId="3" xfId="0" applyNumberFormat="1" applyFont="1" applyFill="1" applyBorder="1" applyAlignment="1">
      <alignment horizontal="center" vertical="center"/>
    </xf>
    <xf numFmtId="164" fontId="21" fillId="2" borderId="9" xfId="0" applyNumberFormat="1" applyFont="1" applyFill="1" applyBorder="1" applyAlignment="1">
      <alignment horizontal="center" vertical="center"/>
    </xf>
    <xf numFmtId="1" fontId="21" fillId="2" borderId="3" xfId="0" applyNumberFormat="1" applyFont="1" applyFill="1" applyBorder="1" applyAlignment="1">
      <alignment horizontal="center" vertical="center"/>
    </xf>
    <xf numFmtId="164" fontId="20" fillId="3" borderId="9" xfId="0" applyNumberFormat="1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1" fontId="20" fillId="3" borderId="9" xfId="0" applyNumberFormat="1" applyFont="1" applyFill="1" applyBorder="1" applyAlignment="1">
      <alignment horizontal="center" vertical="center"/>
    </xf>
    <xf numFmtId="1" fontId="20" fillId="0" borderId="9" xfId="0" applyNumberFormat="1" applyFont="1" applyFill="1" applyBorder="1" applyAlignment="1">
      <alignment horizontal="center" vertical="center"/>
    </xf>
    <xf numFmtId="1" fontId="20" fillId="2" borderId="9" xfId="0" applyNumberFormat="1" applyFont="1" applyFill="1" applyBorder="1" applyAlignment="1">
      <alignment horizontal="center" vertical="center"/>
    </xf>
    <xf numFmtId="1" fontId="20" fillId="2" borderId="3" xfId="0" applyNumberFormat="1" applyFont="1" applyFill="1" applyBorder="1" applyAlignment="1">
      <alignment horizontal="center" vertical="center"/>
    </xf>
    <xf numFmtId="1" fontId="20" fillId="3" borderId="3" xfId="0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left" vertical="center"/>
    </xf>
    <xf numFmtId="165" fontId="18" fillId="0" borderId="9" xfId="0" applyNumberFormat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1" fontId="21" fillId="2" borderId="9" xfId="0" applyNumberFormat="1" applyFont="1" applyFill="1" applyBorder="1" applyAlignment="1">
      <alignment horizontal="center" vertical="center"/>
    </xf>
    <xf numFmtId="3" fontId="18" fillId="3" borderId="9" xfId="0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 applyProtection="1">
      <alignment horizontal="left" vertical="center"/>
    </xf>
    <xf numFmtId="0" fontId="20" fillId="2" borderId="9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3" fontId="18" fillId="2" borderId="9" xfId="0" applyNumberFormat="1" applyFont="1" applyFill="1" applyBorder="1" applyAlignment="1">
      <alignment horizontal="center" vertical="center"/>
    </xf>
    <xf numFmtId="3" fontId="19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7" fillId="2" borderId="9" xfId="0" applyFont="1" applyFill="1" applyBorder="1" applyAlignment="1" applyProtection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9" xfId="0" applyFont="1" applyFill="1" applyBorder="1" applyAlignment="1" applyProtection="1">
      <alignment horizontal="left" vertical="center"/>
    </xf>
    <xf numFmtId="3" fontId="27" fillId="5" borderId="9" xfId="0" applyNumberFormat="1" applyFont="1" applyFill="1" applyBorder="1" applyAlignment="1">
      <alignment horizontal="center" vertical="center"/>
    </xf>
    <xf numFmtId="165" fontId="27" fillId="5" borderId="9" xfId="0" applyNumberFormat="1" applyFont="1" applyFill="1" applyBorder="1" applyAlignment="1">
      <alignment horizontal="center" vertical="center"/>
    </xf>
    <xf numFmtId="164" fontId="27" fillId="5" borderId="9" xfId="0" applyNumberFormat="1" applyFont="1" applyFill="1" applyBorder="1" applyAlignment="1">
      <alignment horizontal="center" vertical="center"/>
    </xf>
    <xf numFmtId="1" fontId="27" fillId="5" borderId="9" xfId="0" applyNumberFormat="1" applyFont="1" applyFill="1" applyBorder="1" applyAlignment="1">
      <alignment horizontal="center" vertical="center"/>
    </xf>
    <xf numFmtId="1" fontId="27" fillId="5" borderId="9" xfId="0" applyNumberFormat="1" applyFont="1" applyFill="1" applyBorder="1" applyAlignment="1">
      <alignment horizontal="left" vertical="center"/>
    </xf>
    <xf numFmtId="164" fontId="27" fillId="5" borderId="3" xfId="0" applyNumberFormat="1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1" fontId="27" fillId="5" borderId="3" xfId="0" applyNumberFormat="1" applyFont="1" applyFill="1" applyBorder="1" applyAlignment="1">
      <alignment horizontal="center" vertical="center"/>
    </xf>
    <xf numFmtId="164" fontId="28" fillId="5" borderId="9" xfId="0" applyNumberFormat="1" applyFont="1" applyFill="1" applyBorder="1" applyAlignment="1">
      <alignment horizontal="center" vertical="center"/>
    </xf>
    <xf numFmtId="1" fontId="28" fillId="5" borderId="3" xfId="0" applyNumberFormat="1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3" fontId="27" fillId="6" borderId="9" xfId="0" applyNumberFormat="1" applyFont="1" applyFill="1" applyBorder="1" applyAlignment="1">
      <alignment horizontal="center" vertical="center"/>
    </xf>
    <xf numFmtId="3" fontId="27" fillId="5" borderId="4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center" vertical="center" wrapText="1"/>
    </xf>
    <xf numFmtId="3" fontId="24" fillId="0" borderId="9" xfId="0" applyNumberFormat="1" applyFont="1" applyFill="1" applyBorder="1" applyAlignment="1">
      <alignment horizontal="center" vertical="center"/>
    </xf>
    <xf numFmtId="165" fontId="24" fillId="0" borderId="9" xfId="0" applyNumberFormat="1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1" fontId="24" fillId="0" borderId="9" xfId="0" applyNumberFormat="1" applyFont="1" applyFill="1" applyBorder="1" applyAlignment="1">
      <alignment horizontal="center" vertical="center"/>
    </xf>
    <xf numFmtId="164" fontId="29" fillId="2" borderId="3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1" fontId="16" fillId="0" borderId="3" xfId="0" applyNumberFormat="1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164" fontId="24" fillId="0" borderId="9" xfId="0" applyNumberFormat="1" applyFont="1" applyFill="1" applyBorder="1" applyAlignment="1">
      <alignment horizontal="center" vertical="center"/>
    </xf>
    <xf numFmtId="1" fontId="16" fillId="2" borderId="3" xfId="0" applyNumberFormat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3" fontId="24" fillId="0" borderId="9" xfId="0" applyNumberFormat="1" applyFont="1" applyFill="1" applyBorder="1" applyAlignment="1">
      <alignment horizontal="center" vertical="center" wrapText="1"/>
    </xf>
    <xf numFmtId="1" fontId="24" fillId="2" borderId="9" xfId="0" applyNumberFormat="1" applyFont="1" applyFill="1" applyBorder="1" applyAlignment="1">
      <alignment horizontal="center" vertical="center"/>
    </xf>
    <xf numFmtId="164" fontId="20" fillId="2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3" fontId="24" fillId="2" borderId="0" xfId="0" applyNumberFormat="1" applyFont="1" applyFill="1" applyAlignment="1">
      <alignment horizontal="center" vertical="center"/>
    </xf>
    <xf numFmtId="0" fontId="30" fillId="3" borderId="9" xfId="0" applyFont="1" applyFill="1" applyBorder="1"/>
    <xf numFmtId="0" fontId="30" fillId="2" borderId="9" xfId="0" applyFont="1" applyFill="1" applyBorder="1" applyAlignment="1">
      <alignment horizontal="center" wrapText="1"/>
    </xf>
    <xf numFmtId="0" fontId="30" fillId="3" borderId="9" xfId="0" applyFont="1" applyFill="1" applyBorder="1" applyAlignment="1">
      <alignment horizontal="center" wrapText="1"/>
    </xf>
    <xf numFmtId="0" fontId="30" fillId="3" borderId="9" xfId="0" applyFont="1" applyFill="1" applyBorder="1" applyAlignment="1">
      <alignment horizontal="center"/>
    </xf>
    <xf numFmtId="3" fontId="30" fillId="3" borderId="9" xfId="0" applyNumberFormat="1" applyFont="1" applyFill="1" applyBorder="1" applyAlignment="1">
      <alignment horizontal="center"/>
    </xf>
    <xf numFmtId="165" fontId="30" fillId="3" borderId="9" xfId="0" applyNumberFormat="1" applyFont="1" applyFill="1" applyBorder="1" applyAlignment="1">
      <alignment horizontal="center"/>
    </xf>
    <xf numFmtId="164" fontId="30" fillId="3" borderId="9" xfId="0" applyNumberFormat="1" applyFont="1" applyFill="1" applyBorder="1" applyAlignment="1">
      <alignment horizontal="center"/>
    </xf>
    <xf numFmtId="0" fontId="28" fillId="3" borderId="9" xfId="0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1" fontId="20" fillId="3" borderId="3" xfId="0" applyNumberFormat="1" applyFont="1" applyFill="1" applyBorder="1" applyAlignment="1">
      <alignment horizontal="center"/>
    </xf>
    <xf numFmtId="164" fontId="28" fillId="3" borderId="9" xfId="0" applyNumberFormat="1" applyFont="1" applyFill="1" applyBorder="1" applyAlignment="1">
      <alignment horizontal="center"/>
    </xf>
    <xf numFmtId="1" fontId="21" fillId="3" borderId="3" xfId="0" applyNumberFormat="1" applyFont="1" applyFill="1" applyBorder="1" applyAlignment="1">
      <alignment horizontal="center"/>
    </xf>
    <xf numFmtId="0" fontId="30" fillId="0" borderId="9" xfId="0" applyFont="1" applyFill="1" applyBorder="1"/>
    <xf numFmtId="0" fontId="27" fillId="3" borderId="9" xfId="0" applyFont="1" applyFill="1" applyBorder="1"/>
    <xf numFmtId="0" fontId="31" fillId="3" borderId="9" xfId="0" applyFont="1" applyFill="1" applyBorder="1"/>
    <xf numFmtId="0" fontId="30" fillId="3" borderId="0" xfId="0" applyFont="1" applyFill="1"/>
    <xf numFmtId="0" fontId="3" fillId="2" borderId="9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A35"/>
  <sheetViews>
    <sheetView tabSelected="1" view="pageBreakPreview" zoomScale="46" zoomScaleNormal="47" zoomScaleSheetLayoutView="46" zoomScalePageLayoutView="29" workbookViewId="0">
      <pane xSplit="1" ySplit="4" topLeftCell="B20" activePane="bottomRight" state="frozen"/>
      <selection pane="topRight" activeCell="C1" sqref="C1"/>
      <selection pane="bottomLeft" activeCell="A5" sqref="A5"/>
      <selection pane="bottomRight" activeCell="CE4" sqref="CE4"/>
    </sheetView>
  </sheetViews>
  <sheetFormatPr defaultColWidth="9.109375" defaultRowHeight="17.399999999999999" x14ac:dyDescent="0.3"/>
  <cols>
    <col min="1" max="1" width="4.6640625" style="197" customWidth="1"/>
    <col min="2" max="2" width="34.77734375" style="197" customWidth="1"/>
    <col min="3" max="3" width="13" style="198" hidden="1" customWidth="1"/>
    <col min="4" max="4" width="9.109375" style="198" hidden="1" customWidth="1"/>
    <col min="5" max="5" width="13" style="198" hidden="1" customWidth="1"/>
    <col min="6" max="6" width="14" style="198" hidden="1" customWidth="1"/>
    <col min="7" max="7" width="10.44140625" style="198" hidden="1" customWidth="1"/>
    <col min="8" max="8" width="8.44140625" style="198" hidden="1" customWidth="1"/>
    <col min="9" max="9" width="14" style="198" hidden="1" customWidth="1"/>
    <col min="10" max="10" width="13.6640625" style="198" hidden="1" customWidth="1"/>
    <col min="11" max="11" width="10.21875" style="198" hidden="1" customWidth="1"/>
    <col min="12" max="13" width="11.77734375" style="198" hidden="1" customWidth="1"/>
    <col min="14" max="14" width="11.109375" style="198" hidden="1" customWidth="1"/>
    <col min="15" max="15" width="12.88671875" style="197" hidden="1" customWidth="1"/>
    <col min="16" max="16" width="11" style="197" hidden="1" customWidth="1"/>
    <col min="17" max="17" width="12.77734375" style="197" hidden="1" customWidth="1"/>
    <col min="18" max="18" width="12.6640625" style="197" hidden="1" customWidth="1"/>
    <col min="19" max="19" width="10.44140625" style="197" hidden="1" customWidth="1"/>
    <col min="20" max="20" width="10.77734375" style="197" hidden="1" customWidth="1"/>
    <col min="21" max="23" width="10.21875" style="197" hidden="1" customWidth="1"/>
    <col min="24" max="24" width="11.88671875" style="197" hidden="1" customWidth="1"/>
    <col min="25" max="25" width="12.77734375" style="197" hidden="1" customWidth="1"/>
    <col min="26" max="26" width="9.77734375" style="197" hidden="1" customWidth="1"/>
    <col min="27" max="28" width="10.21875" style="197" hidden="1" customWidth="1"/>
    <col min="29" max="29" width="8.77734375" style="197" hidden="1" customWidth="1"/>
    <col min="30" max="30" width="8.5546875" style="197" hidden="1" customWidth="1"/>
    <col min="31" max="31" width="8.33203125" style="197" hidden="1" customWidth="1"/>
    <col min="32" max="32" width="8.109375" style="197" hidden="1" customWidth="1"/>
    <col min="33" max="34" width="11.77734375" style="197" hidden="1" customWidth="1"/>
    <col min="35" max="36" width="11.88671875" style="197" hidden="1" customWidth="1"/>
    <col min="37" max="37" width="8.77734375" style="197" hidden="1" customWidth="1"/>
    <col min="38" max="38" width="11.44140625" style="197" hidden="1" customWidth="1"/>
    <col min="39" max="39" width="11" style="197" hidden="1" customWidth="1"/>
    <col min="40" max="40" width="9.5546875" style="197" hidden="1" customWidth="1"/>
    <col min="41" max="41" width="9.88671875" style="197" hidden="1" customWidth="1"/>
    <col min="42" max="42" width="9.44140625" style="198" hidden="1" customWidth="1"/>
    <col min="43" max="43" width="9.6640625" style="198" hidden="1" customWidth="1"/>
    <col min="44" max="44" width="8" style="198" hidden="1" customWidth="1"/>
    <col min="45" max="45" width="9.44140625" style="198" hidden="1" customWidth="1"/>
    <col min="46" max="46" width="8.21875" style="198" hidden="1" customWidth="1"/>
    <col min="47" max="47" width="7.5546875" style="198" hidden="1" customWidth="1"/>
    <col min="48" max="49" width="9.44140625" style="198" hidden="1" customWidth="1"/>
    <col min="50" max="50" width="12.44140625" style="198" customWidth="1"/>
    <col min="51" max="51" width="11.77734375" style="198" customWidth="1"/>
    <col min="52" max="52" width="9.44140625" style="198" customWidth="1"/>
    <col min="53" max="53" width="11.77734375" style="198" customWidth="1"/>
    <col min="54" max="54" width="11.6640625" style="198" customWidth="1"/>
    <col min="55" max="55" width="12.109375" style="198" bestFit="1" customWidth="1"/>
    <col min="56" max="57" width="9.44140625" style="198" customWidth="1"/>
    <col min="58" max="58" width="12.109375" style="198" customWidth="1"/>
    <col min="59" max="59" width="11.88671875" style="198" customWidth="1"/>
    <col min="60" max="60" width="9.44140625" style="198" customWidth="1"/>
    <col min="61" max="61" width="10.88671875" style="198" customWidth="1"/>
    <col min="62" max="62" width="12" style="198" customWidth="1"/>
    <col min="63" max="63" width="11.6640625" style="198" customWidth="1"/>
    <col min="64" max="65" width="9.44140625" style="198" customWidth="1"/>
    <col min="66" max="66" width="6.33203125" style="198" hidden="1" customWidth="1"/>
    <col min="67" max="67" width="4.44140625" style="198" hidden="1" customWidth="1"/>
    <col min="68" max="68" width="11.77734375" style="198" customWidth="1"/>
    <col min="69" max="69" width="12.44140625" style="199" customWidth="1"/>
    <col min="70" max="70" width="11.6640625" style="199" customWidth="1"/>
    <col min="71" max="71" width="12.33203125" style="199" customWidth="1"/>
    <col min="72" max="72" width="12.44140625" style="199" customWidth="1"/>
    <col min="73" max="73" width="0" style="199" hidden="1" customWidth="1"/>
    <col min="74" max="74" width="14.109375" style="199" hidden="1" customWidth="1"/>
    <col min="75" max="75" width="12" style="199" hidden="1" customWidth="1"/>
    <col min="76" max="76" width="12.44140625" style="199" hidden="1" customWidth="1"/>
    <col min="77" max="77" width="13.77734375" style="199" hidden="1" customWidth="1"/>
    <col min="78" max="78" width="0" style="199" hidden="1" customWidth="1"/>
    <col min="79" max="79" width="15.6640625" style="199" hidden="1" customWidth="1"/>
    <col min="80" max="81" width="0" style="199" hidden="1" customWidth="1"/>
    <col min="82" max="16384" width="9.109375" style="199"/>
  </cols>
  <sheetData>
    <row r="1" spans="1:79" s="4" customFormat="1" ht="75.599999999999994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3"/>
    </row>
    <row r="2" spans="1:79" s="39" customFormat="1" ht="55.8" customHeight="1" x14ac:dyDescent="0.3">
      <c r="A2" s="5"/>
      <c r="B2" s="5" t="s">
        <v>1</v>
      </c>
      <c r="C2" s="6" t="s">
        <v>2</v>
      </c>
      <c r="D2" s="7"/>
      <c r="E2" s="8" t="s">
        <v>3</v>
      </c>
      <c r="F2" s="9"/>
      <c r="G2" s="9"/>
      <c r="H2" s="9"/>
      <c r="I2" s="9"/>
      <c r="J2" s="9"/>
      <c r="K2" s="10"/>
      <c r="L2" s="11" t="s">
        <v>4</v>
      </c>
      <c r="M2" s="12"/>
      <c r="N2" s="12"/>
      <c r="O2" s="12"/>
      <c r="P2" s="13"/>
      <c r="Q2" s="14" t="s">
        <v>5</v>
      </c>
      <c r="R2" s="15"/>
      <c r="S2" s="15"/>
      <c r="T2" s="16" t="s">
        <v>6</v>
      </c>
      <c r="U2" s="17"/>
      <c r="V2" s="16" t="s">
        <v>7</v>
      </c>
      <c r="W2" s="18"/>
      <c r="X2" s="14" t="s">
        <v>8</v>
      </c>
      <c r="Y2" s="19"/>
      <c r="Z2" s="20" t="s">
        <v>1</v>
      </c>
      <c r="AA2" s="14" t="s">
        <v>9</v>
      </c>
      <c r="AB2" s="19"/>
      <c r="AC2" s="16" t="s">
        <v>10</v>
      </c>
      <c r="AD2" s="18"/>
      <c r="AE2" s="18"/>
      <c r="AF2" s="17"/>
      <c r="AG2" s="21" t="s">
        <v>11</v>
      </c>
      <c r="AH2" s="21"/>
      <c r="AI2" s="22" t="s">
        <v>12</v>
      </c>
      <c r="AJ2" s="23"/>
      <c r="AK2" s="24"/>
      <c r="AL2" s="21" t="s">
        <v>13</v>
      </c>
      <c r="AM2" s="21"/>
      <c r="AN2" s="21"/>
      <c r="AO2" s="21"/>
      <c r="AP2" s="21"/>
      <c r="AQ2" s="25" t="s">
        <v>14</v>
      </c>
      <c r="AR2" s="26"/>
      <c r="AS2" s="26"/>
      <c r="AT2" s="26"/>
      <c r="AU2" s="27"/>
      <c r="AV2" s="28" t="s">
        <v>15</v>
      </c>
      <c r="AW2" s="29" t="s">
        <v>16</v>
      </c>
      <c r="AX2" s="30" t="s">
        <v>17</v>
      </c>
      <c r="AY2" s="31"/>
      <c r="AZ2" s="31"/>
      <c r="BA2" s="32"/>
      <c r="BB2" s="33" t="s">
        <v>18</v>
      </c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5"/>
      <c r="BP2" s="36" t="s">
        <v>19</v>
      </c>
      <c r="BQ2" s="37" t="s">
        <v>20</v>
      </c>
      <c r="BR2" s="29" t="s">
        <v>21</v>
      </c>
      <c r="BS2" s="38" t="s">
        <v>22</v>
      </c>
      <c r="BT2" s="38" t="s">
        <v>23</v>
      </c>
    </row>
    <row r="3" spans="1:79" s="65" customFormat="1" ht="42" customHeight="1" x14ac:dyDescent="0.25">
      <c r="A3" s="40"/>
      <c r="B3" s="40"/>
      <c r="C3" s="41" t="s">
        <v>24</v>
      </c>
      <c r="D3" s="42" t="s">
        <v>25</v>
      </c>
      <c r="E3" s="8" t="s">
        <v>26</v>
      </c>
      <c r="F3" s="9"/>
      <c r="G3" s="9"/>
      <c r="H3" s="10"/>
      <c r="I3" s="8" t="s">
        <v>27</v>
      </c>
      <c r="J3" s="9"/>
      <c r="K3" s="10"/>
      <c r="L3" s="11" t="s">
        <v>28</v>
      </c>
      <c r="M3" s="12"/>
      <c r="N3" s="13"/>
      <c r="O3" s="11" t="s">
        <v>27</v>
      </c>
      <c r="P3" s="13"/>
      <c r="Q3" s="43"/>
      <c r="R3" s="44"/>
      <c r="S3" s="44"/>
      <c r="T3" s="45"/>
      <c r="U3" s="46"/>
      <c r="V3" s="45"/>
      <c r="W3" s="47"/>
      <c r="X3" s="43"/>
      <c r="Y3" s="48"/>
      <c r="Z3" s="49"/>
      <c r="AA3" s="43"/>
      <c r="AB3" s="48"/>
      <c r="AC3" s="50" t="s">
        <v>29</v>
      </c>
      <c r="AD3" s="51" t="s">
        <v>30</v>
      </c>
      <c r="AE3" s="51"/>
      <c r="AF3" s="51"/>
      <c r="AG3" s="21"/>
      <c r="AH3" s="21"/>
      <c r="AI3" s="52"/>
      <c r="AJ3" s="53"/>
      <c r="AK3" s="54"/>
      <c r="AL3" s="21"/>
      <c r="AM3" s="21"/>
      <c r="AN3" s="21"/>
      <c r="AO3" s="21"/>
      <c r="AP3" s="21"/>
      <c r="AQ3" s="55"/>
      <c r="AR3" s="56"/>
      <c r="AS3" s="56"/>
      <c r="AT3" s="56"/>
      <c r="AU3" s="57"/>
      <c r="AV3" s="58"/>
      <c r="AW3" s="29"/>
      <c r="AX3" s="59"/>
      <c r="AY3" s="60"/>
      <c r="AZ3" s="60"/>
      <c r="BA3" s="61"/>
      <c r="BB3" s="62" t="s">
        <v>31</v>
      </c>
      <c r="BC3" s="63"/>
      <c r="BD3" s="63"/>
      <c r="BE3" s="64"/>
      <c r="BF3" s="62" t="s">
        <v>32</v>
      </c>
      <c r="BG3" s="63"/>
      <c r="BH3" s="63"/>
      <c r="BI3" s="64"/>
      <c r="BJ3" s="62" t="s">
        <v>33</v>
      </c>
      <c r="BK3" s="63"/>
      <c r="BL3" s="63"/>
      <c r="BM3" s="64"/>
      <c r="BN3" s="21" t="s">
        <v>34</v>
      </c>
      <c r="BO3" s="21"/>
      <c r="BP3" s="36"/>
      <c r="BQ3" s="37"/>
      <c r="BR3" s="29"/>
      <c r="BS3" s="38"/>
      <c r="BT3" s="38"/>
    </row>
    <row r="4" spans="1:79" s="65" customFormat="1" ht="72" customHeight="1" x14ac:dyDescent="0.25">
      <c r="A4" s="66"/>
      <c r="B4" s="66"/>
      <c r="C4" s="67" t="s">
        <v>30</v>
      </c>
      <c r="D4" s="68" t="s">
        <v>30</v>
      </c>
      <c r="E4" s="69" t="s">
        <v>29</v>
      </c>
      <c r="F4" s="42" t="s">
        <v>30</v>
      </c>
      <c r="G4" s="70" t="s">
        <v>35</v>
      </c>
      <c r="H4" s="42" t="s">
        <v>36</v>
      </c>
      <c r="I4" s="69" t="s">
        <v>29</v>
      </c>
      <c r="J4" s="42" t="s">
        <v>30</v>
      </c>
      <c r="K4" s="70" t="s">
        <v>35</v>
      </c>
      <c r="L4" s="71" t="s">
        <v>29</v>
      </c>
      <c r="M4" s="72" t="s">
        <v>30</v>
      </c>
      <c r="N4" s="73" t="s">
        <v>37</v>
      </c>
      <c r="O4" s="74" t="s">
        <v>29</v>
      </c>
      <c r="P4" s="75" t="s">
        <v>30</v>
      </c>
      <c r="Q4" s="74" t="s">
        <v>29</v>
      </c>
      <c r="R4" s="76" t="s">
        <v>30</v>
      </c>
      <c r="S4" s="77" t="s">
        <v>35</v>
      </c>
      <c r="T4" s="78" t="s">
        <v>29</v>
      </c>
      <c r="U4" s="79" t="s">
        <v>30</v>
      </c>
      <c r="V4" s="78" t="s">
        <v>29</v>
      </c>
      <c r="W4" s="79" t="s">
        <v>30</v>
      </c>
      <c r="X4" s="78" t="s">
        <v>29</v>
      </c>
      <c r="Y4" s="79" t="s">
        <v>30</v>
      </c>
      <c r="Z4" s="79"/>
      <c r="AA4" s="80" t="s">
        <v>29</v>
      </c>
      <c r="AB4" s="73" t="s">
        <v>30</v>
      </c>
      <c r="AC4" s="50"/>
      <c r="AD4" s="72" t="s">
        <v>38</v>
      </c>
      <c r="AE4" s="72" t="s">
        <v>39</v>
      </c>
      <c r="AF4" s="72" t="s">
        <v>40</v>
      </c>
      <c r="AG4" s="81" t="s">
        <v>29</v>
      </c>
      <c r="AH4" s="82" t="s">
        <v>30</v>
      </c>
      <c r="AI4" s="83" t="s">
        <v>41</v>
      </c>
      <c r="AJ4" s="83" t="s">
        <v>42</v>
      </c>
      <c r="AK4" s="83" t="s">
        <v>43</v>
      </c>
      <c r="AL4" s="84" t="s">
        <v>24</v>
      </c>
      <c r="AM4" s="84" t="s">
        <v>42</v>
      </c>
      <c r="AN4" s="83" t="s">
        <v>25</v>
      </c>
      <c r="AO4" s="85" t="s">
        <v>44</v>
      </c>
      <c r="AP4" s="86" t="s">
        <v>43</v>
      </c>
      <c r="AQ4" s="87" t="s">
        <v>44</v>
      </c>
      <c r="AR4" s="87" t="s">
        <v>42</v>
      </c>
      <c r="AS4" s="87" t="s">
        <v>45</v>
      </c>
      <c r="AT4" s="87" t="s">
        <v>46</v>
      </c>
      <c r="AU4" s="87" t="s">
        <v>47</v>
      </c>
      <c r="AV4" s="86"/>
      <c r="AW4" s="86"/>
      <c r="AX4" s="88" t="s">
        <v>29</v>
      </c>
      <c r="AY4" s="86" t="s">
        <v>48</v>
      </c>
      <c r="AZ4" s="86" t="s">
        <v>35</v>
      </c>
      <c r="BA4" s="86" t="s">
        <v>49</v>
      </c>
      <c r="BB4" s="88" t="s">
        <v>29</v>
      </c>
      <c r="BC4" s="86" t="s">
        <v>30</v>
      </c>
      <c r="BD4" s="86" t="s">
        <v>35</v>
      </c>
      <c r="BE4" s="86" t="s">
        <v>50</v>
      </c>
      <c r="BF4" s="88" t="s">
        <v>29</v>
      </c>
      <c r="BG4" s="86" t="s">
        <v>30</v>
      </c>
      <c r="BH4" s="86" t="s">
        <v>35</v>
      </c>
      <c r="BI4" s="86" t="s">
        <v>50</v>
      </c>
      <c r="BJ4" s="88" t="s">
        <v>29</v>
      </c>
      <c r="BK4" s="86" t="s">
        <v>30</v>
      </c>
      <c r="BL4" s="86" t="s">
        <v>35</v>
      </c>
      <c r="BM4" s="86" t="s">
        <v>51</v>
      </c>
      <c r="BN4" s="89" t="s">
        <v>29</v>
      </c>
      <c r="BO4" s="84" t="s">
        <v>30</v>
      </c>
      <c r="BP4" s="36"/>
      <c r="BQ4" s="37"/>
      <c r="BR4" s="29"/>
      <c r="BS4" s="38"/>
      <c r="BT4" s="38"/>
      <c r="BV4" s="65" t="s">
        <v>52</v>
      </c>
      <c r="BW4" s="65" t="s">
        <v>53</v>
      </c>
      <c r="BX4" s="65" t="s">
        <v>54</v>
      </c>
      <c r="BY4" s="65" t="s">
        <v>55</v>
      </c>
      <c r="CA4" s="90" t="s">
        <v>56</v>
      </c>
    </row>
    <row r="5" spans="1:79" s="113" customFormat="1" ht="34.950000000000003" customHeight="1" x14ac:dyDescent="0.25">
      <c r="A5" s="91">
        <v>1</v>
      </c>
      <c r="B5" s="92" t="s">
        <v>57</v>
      </c>
      <c r="C5" s="93">
        <v>500</v>
      </c>
      <c r="D5" s="94"/>
      <c r="E5" s="95">
        <v>6000</v>
      </c>
      <c r="F5" s="94">
        <v>6000</v>
      </c>
      <c r="G5" s="96">
        <f t="shared" ref="G5:G24" si="0">F5/E5*100</f>
        <v>100</v>
      </c>
      <c r="H5" s="94" t="e">
        <f>F5-#REF!</f>
        <v>#REF!</v>
      </c>
      <c r="I5" s="95">
        <v>3765</v>
      </c>
      <c r="J5" s="94">
        <v>3765</v>
      </c>
      <c r="K5" s="96">
        <f>J5/I5*100</f>
        <v>100</v>
      </c>
      <c r="L5" s="97">
        <f>1400+181</f>
        <v>1581</v>
      </c>
      <c r="M5" s="98">
        <v>873</v>
      </c>
      <c r="N5" s="98"/>
      <c r="O5" s="95">
        <v>3765</v>
      </c>
      <c r="P5" s="98"/>
      <c r="Q5" s="99">
        <f>4914+300</f>
        <v>5214</v>
      </c>
      <c r="R5" s="100">
        <v>5214</v>
      </c>
      <c r="S5" s="101">
        <f t="shared" ref="S5:S32" si="1">R5/Q5*100</f>
        <v>100</v>
      </c>
      <c r="T5" s="97"/>
      <c r="U5" s="100"/>
      <c r="V5" s="102">
        <v>800</v>
      </c>
      <c r="W5" s="100">
        <v>800</v>
      </c>
      <c r="X5" s="102">
        <v>467</v>
      </c>
      <c r="Y5" s="100">
        <v>467</v>
      </c>
      <c r="Z5" s="92" t="s">
        <v>57</v>
      </c>
      <c r="AA5" s="103">
        <v>20</v>
      </c>
      <c r="AB5" s="104">
        <v>20</v>
      </c>
      <c r="AC5" s="103"/>
      <c r="AD5" s="104"/>
      <c r="AE5" s="104"/>
      <c r="AF5" s="104"/>
      <c r="AG5" s="103">
        <v>600</v>
      </c>
      <c r="AH5" s="104">
        <v>720</v>
      </c>
      <c r="AI5" s="104">
        <v>620</v>
      </c>
      <c r="AJ5" s="104"/>
      <c r="AK5" s="104"/>
      <c r="AL5" s="104">
        <v>5000</v>
      </c>
      <c r="AM5" s="104">
        <v>800</v>
      </c>
      <c r="AN5" s="104"/>
      <c r="AO5" s="105">
        <v>20</v>
      </c>
      <c r="AP5" s="105"/>
      <c r="AQ5" s="105"/>
      <c r="AR5" s="105"/>
      <c r="AS5" s="105"/>
      <c r="AT5" s="105"/>
      <c r="AU5" s="105"/>
      <c r="AV5" s="105"/>
      <c r="AW5" s="105">
        <v>2831</v>
      </c>
      <c r="AX5" s="106">
        <v>5060</v>
      </c>
      <c r="AY5" s="105">
        <v>4770</v>
      </c>
      <c r="AZ5" s="107">
        <f>AY5/AX5*100</f>
        <v>94.268774703557312</v>
      </c>
      <c r="BA5" s="105">
        <f>AY5-BV5</f>
        <v>0</v>
      </c>
      <c r="BB5" s="106">
        <v>2550</v>
      </c>
      <c r="BC5" s="105">
        <v>2040</v>
      </c>
      <c r="BD5" s="107">
        <f>BC5/BB5*100</f>
        <v>80</v>
      </c>
      <c r="BE5" s="108">
        <f>BC5-BW5</f>
        <v>0</v>
      </c>
      <c r="BF5" s="106">
        <v>22550</v>
      </c>
      <c r="BG5" s="105">
        <v>22543</v>
      </c>
      <c r="BH5" s="107">
        <f>BG5/BF5*100</f>
        <v>99.968957871396896</v>
      </c>
      <c r="BI5" s="108">
        <f>BG5-BX5</f>
        <v>0</v>
      </c>
      <c r="BJ5" s="106">
        <v>19000</v>
      </c>
      <c r="BK5" s="105"/>
      <c r="BL5" s="109">
        <f t="shared" ref="BL5:BL26" si="2">BK5/BJ5*100</f>
        <v>0</v>
      </c>
      <c r="BM5" s="110">
        <f>BK5-BY5</f>
        <v>0</v>
      </c>
      <c r="BN5" s="106">
        <v>4000</v>
      </c>
      <c r="BO5" s="105"/>
      <c r="BP5" s="111">
        <f>((BC5*0.45)+(BG5*0.35)+(BK5/1.33*0.18))/BR5*10</f>
        <v>31.843998553868399</v>
      </c>
      <c r="BQ5" s="104"/>
      <c r="BR5" s="112">
        <v>2766</v>
      </c>
      <c r="BS5" s="104">
        <v>350</v>
      </c>
      <c r="BT5" s="104">
        <v>2600</v>
      </c>
      <c r="BV5" s="113">
        <v>4770</v>
      </c>
      <c r="BW5" s="113">
        <v>2040</v>
      </c>
      <c r="BX5" s="113">
        <v>22543</v>
      </c>
      <c r="CA5" s="112"/>
    </row>
    <row r="6" spans="1:79" s="113" customFormat="1" ht="34.950000000000003" customHeight="1" x14ac:dyDescent="0.25">
      <c r="A6" s="91">
        <v>2</v>
      </c>
      <c r="B6" s="92" t="s">
        <v>58</v>
      </c>
      <c r="C6" s="93"/>
      <c r="D6" s="94"/>
      <c r="E6" s="95">
        <v>986</v>
      </c>
      <c r="F6" s="94">
        <v>986</v>
      </c>
      <c r="G6" s="96">
        <f t="shared" si="0"/>
        <v>100</v>
      </c>
      <c r="H6" s="94" t="e">
        <f>F6-#REF!</f>
        <v>#REF!</v>
      </c>
      <c r="I6" s="95"/>
      <c r="J6" s="94"/>
      <c r="K6" s="96"/>
      <c r="L6" s="97"/>
      <c r="M6" s="98"/>
      <c r="N6" s="98"/>
      <c r="O6" s="95"/>
      <c r="P6" s="98"/>
      <c r="Q6" s="99">
        <v>886</v>
      </c>
      <c r="R6" s="98">
        <v>886</v>
      </c>
      <c r="S6" s="101">
        <f t="shared" si="1"/>
        <v>100</v>
      </c>
      <c r="T6" s="97"/>
      <c r="U6" s="100"/>
      <c r="V6" s="102"/>
      <c r="W6" s="100"/>
      <c r="X6" s="102"/>
      <c r="Y6" s="100"/>
      <c r="Z6" s="92" t="s">
        <v>58</v>
      </c>
      <c r="AA6" s="103">
        <v>100</v>
      </c>
      <c r="AB6" s="104">
        <v>100</v>
      </c>
      <c r="AC6" s="114"/>
      <c r="AD6" s="115"/>
      <c r="AE6" s="115"/>
      <c r="AF6" s="115"/>
      <c r="AG6" s="114"/>
      <c r="AH6" s="115"/>
      <c r="AI6" s="115"/>
      <c r="AJ6" s="115"/>
      <c r="AK6" s="115"/>
      <c r="AL6" s="116">
        <v>886</v>
      </c>
      <c r="AM6" s="116"/>
      <c r="AN6" s="115"/>
      <c r="AO6" s="117">
        <v>100</v>
      </c>
      <c r="AP6" s="118"/>
      <c r="AQ6" s="118"/>
      <c r="AR6" s="118"/>
      <c r="AS6" s="118"/>
      <c r="AT6" s="118"/>
      <c r="AU6" s="118"/>
      <c r="AV6" s="118"/>
      <c r="AW6" s="118"/>
      <c r="AX6" s="119">
        <v>0</v>
      </c>
      <c r="AY6" s="118"/>
      <c r="AZ6" s="107"/>
      <c r="BA6" s="105">
        <f t="shared" ref="BA6:BA32" si="3">AY6-BV6</f>
        <v>0</v>
      </c>
      <c r="BB6" s="119">
        <v>0</v>
      </c>
      <c r="BC6" s="117"/>
      <c r="BD6" s="107"/>
      <c r="BE6" s="108">
        <f t="shared" ref="BE6:BE32" si="4">BC6-BW6</f>
        <v>0</v>
      </c>
      <c r="BF6" s="119">
        <v>0</v>
      </c>
      <c r="BG6" s="117"/>
      <c r="BH6" s="107"/>
      <c r="BI6" s="108">
        <f t="shared" ref="BI6:BI32" si="5">BG6-BX6</f>
        <v>0</v>
      </c>
      <c r="BJ6" s="119">
        <v>0</v>
      </c>
      <c r="BK6" s="117"/>
      <c r="BL6" s="109"/>
      <c r="BM6" s="110">
        <f t="shared" ref="BM6:BM32" si="6">BK6-BY6</f>
        <v>0</v>
      </c>
      <c r="BN6" s="119">
        <v>0</v>
      </c>
      <c r="BO6" s="117"/>
      <c r="BP6" s="111">
        <f t="shared" ref="BP6:BP26" si="7">((BC6*0.45)+(BG6*0.35)+(BK6/1.33*0.18))/BR6*10</f>
        <v>0</v>
      </c>
      <c r="BQ6" s="104"/>
      <c r="BR6" s="112">
        <v>966</v>
      </c>
      <c r="BS6" s="104"/>
      <c r="BT6" s="104"/>
      <c r="CA6" s="112"/>
    </row>
    <row r="7" spans="1:79" s="113" customFormat="1" ht="34.950000000000003" customHeight="1" x14ac:dyDescent="0.25">
      <c r="A7" s="91">
        <v>3</v>
      </c>
      <c r="B7" s="92" t="s">
        <v>59</v>
      </c>
      <c r="C7" s="93">
        <v>320</v>
      </c>
      <c r="D7" s="94"/>
      <c r="E7" s="95">
        <v>1500</v>
      </c>
      <c r="F7" s="94">
        <v>1500</v>
      </c>
      <c r="G7" s="96">
        <f t="shared" si="0"/>
        <v>100</v>
      </c>
      <c r="H7" s="94" t="e">
        <f>F7-#REF!</f>
        <v>#REF!</v>
      </c>
      <c r="I7" s="95">
        <v>1391</v>
      </c>
      <c r="J7" s="94">
        <v>1391</v>
      </c>
      <c r="K7" s="96">
        <f t="shared" ref="K7:K32" si="8">J7/I7*100</f>
        <v>100</v>
      </c>
      <c r="L7" s="97">
        <v>400</v>
      </c>
      <c r="M7" s="98">
        <v>400</v>
      </c>
      <c r="N7" s="98"/>
      <c r="O7" s="95">
        <v>1391</v>
      </c>
      <c r="P7" s="98"/>
      <c r="Q7" s="99">
        <f>1288+100</f>
        <v>1388</v>
      </c>
      <c r="R7" s="100">
        <v>1388</v>
      </c>
      <c r="S7" s="101">
        <f t="shared" si="1"/>
        <v>100</v>
      </c>
      <c r="T7" s="97"/>
      <c r="U7" s="100"/>
      <c r="V7" s="102">
        <v>275</v>
      </c>
      <c r="W7" s="100">
        <v>275</v>
      </c>
      <c r="X7" s="102">
        <v>158</v>
      </c>
      <c r="Y7" s="100">
        <v>158</v>
      </c>
      <c r="Z7" s="92" t="s">
        <v>59</v>
      </c>
      <c r="AA7" s="103"/>
      <c r="AB7" s="104"/>
      <c r="AC7" s="120"/>
      <c r="AD7" s="121"/>
      <c r="AE7" s="121"/>
      <c r="AF7" s="121"/>
      <c r="AG7" s="120">
        <v>690</v>
      </c>
      <c r="AH7" s="122">
        <v>690</v>
      </c>
      <c r="AI7" s="122">
        <v>40</v>
      </c>
      <c r="AJ7" s="122"/>
      <c r="AK7" s="122"/>
      <c r="AL7" s="122">
        <v>1200</v>
      </c>
      <c r="AM7" s="122">
        <v>200</v>
      </c>
      <c r="AN7" s="122"/>
      <c r="AO7" s="123"/>
      <c r="AP7" s="108"/>
      <c r="AQ7" s="108"/>
      <c r="AR7" s="108"/>
      <c r="AS7" s="108"/>
      <c r="AT7" s="108"/>
      <c r="AU7" s="108"/>
      <c r="AV7" s="108"/>
      <c r="AW7" s="108"/>
      <c r="AX7" s="124">
        <v>1782</v>
      </c>
      <c r="AY7" s="108">
        <v>1366</v>
      </c>
      <c r="AZ7" s="107">
        <f t="shared" ref="AZ7:AZ32" si="9">AY7/AX7*100</f>
        <v>76.655443322109988</v>
      </c>
      <c r="BA7" s="105">
        <f t="shared" si="3"/>
        <v>124</v>
      </c>
      <c r="BB7" s="124">
        <v>800</v>
      </c>
      <c r="BC7" s="108">
        <v>843</v>
      </c>
      <c r="BD7" s="107">
        <f t="shared" ref="BD7:BD32" si="10">BC7/BB7*100</f>
        <v>105.375</v>
      </c>
      <c r="BE7" s="108">
        <f t="shared" si="4"/>
        <v>76</v>
      </c>
      <c r="BF7" s="124">
        <v>5000</v>
      </c>
      <c r="BG7" s="108">
        <v>8480</v>
      </c>
      <c r="BH7" s="107">
        <f t="shared" ref="BH7:BH32" si="11">BG7/BF7*100</f>
        <v>169.6</v>
      </c>
      <c r="BI7" s="108">
        <f t="shared" si="5"/>
        <v>2231</v>
      </c>
      <c r="BJ7" s="124">
        <v>12500</v>
      </c>
      <c r="BK7" s="108">
        <v>7453</v>
      </c>
      <c r="BL7" s="109">
        <f t="shared" si="2"/>
        <v>59.624000000000002</v>
      </c>
      <c r="BM7" s="110">
        <f t="shared" si="6"/>
        <v>0</v>
      </c>
      <c r="BN7" s="124">
        <v>1200</v>
      </c>
      <c r="BO7" s="108"/>
      <c r="BP7" s="111">
        <f t="shared" si="7"/>
        <v>28.658070340324493</v>
      </c>
      <c r="BQ7" s="104">
        <v>1742</v>
      </c>
      <c r="BR7" s="112">
        <v>1520</v>
      </c>
      <c r="BS7" s="104">
        <v>60</v>
      </c>
      <c r="BT7" s="104"/>
      <c r="BV7" s="113">
        <v>1242</v>
      </c>
      <c r="BW7" s="113">
        <v>767</v>
      </c>
      <c r="BX7" s="113">
        <v>6249</v>
      </c>
      <c r="BY7" s="113">
        <v>7453</v>
      </c>
      <c r="CA7" s="112">
        <v>20</v>
      </c>
    </row>
    <row r="8" spans="1:79" s="113" customFormat="1" ht="34.950000000000003" customHeight="1" x14ac:dyDescent="0.25">
      <c r="A8" s="91">
        <v>4</v>
      </c>
      <c r="B8" s="125" t="s">
        <v>60</v>
      </c>
      <c r="C8" s="93">
        <v>130</v>
      </c>
      <c r="D8" s="94"/>
      <c r="E8" s="95">
        <v>500</v>
      </c>
      <c r="F8" s="94">
        <v>500</v>
      </c>
      <c r="G8" s="96">
        <f t="shared" si="0"/>
        <v>100</v>
      </c>
      <c r="H8" s="94" t="e">
        <f>F8-#REF!</f>
        <v>#REF!</v>
      </c>
      <c r="I8" s="95">
        <v>1169</v>
      </c>
      <c r="J8" s="94">
        <v>1169</v>
      </c>
      <c r="K8" s="96">
        <f t="shared" si="8"/>
        <v>100</v>
      </c>
      <c r="L8" s="97">
        <v>170</v>
      </c>
      <c r="M8" s="98">
        <v>120</v>
      </c>
      <c r="N8" s="98"/>
      <c r="O8" s="95">
        <v>1169</v>
      </c>
      <c r="P8" s="98"/>
      <c r="Q8" s="99">
        <v>464</v>
      </c>
      <c r="R8" s="100">
        <v>464</v>
      </c>
      <c r="S8" s="101">
        <f t="shared" si="1"/>
        <v>100</v>
      </c>
      <c r="T8" s="97"/>
      <c r="U8" s="100"/>
      <c r="V8" s="102">
        <v>91</v>
      </c>
      <c r="W8" s="100">
        <v>91</v>
      </c>
      <c r="X8" s="102">
        <v>120</v>
      </c>
      <c r="Y8" s="100">
        <v>120</v>
      </c>
      <c r="Z8" s="92" t="s">
        <v>60</v>
      </c>
      <c r="AA8" s="103">
        <v>40</v>
      </c>
      <c r="AB8" s="104">
        <v>40</v>
      </c>
      <c r="AC8" s="120"/>
      <c r="AD8" s="121"/>
      <c r="AE8" s="121"/>
      <c r="AF8" s="121"/>
      <c r="AG8" s="120">
        <v>100</v>
      </c>
      <c r="AH8" s="121">
        <v>100</v>
      </c>
      <c r="AI8" s="121">
        <v>70</v>
      </c>
      <c r="AJ8" s="121">
        <v>45</v>
      </c>
      <c r="AK8" s="121"/>
      <c r="AL8" s="121">
        <v>245</v>
      </c>
      <c r="AM8" s="121">
        <v>91</v>
      </c>
      <c r="AN8" s="121"/>
      <c r="AO8" s="108">
        <v>40</v>
      </c>
      <c r="AP8" s="108"/>
      <c r="AQ8" s="108">
        <v>40</v>
      </c>
      <c r="AR8" s="108"/>
      <c r="AS8" s="108"/>
      <c r="AT8" s="108"/>
      <c r="AU8" s="108"/>
      <c r="AV8" s="108"/>
      <c r="AW8" s="108"/>
      <c r="AX8" s="124">
        <v>1696</v>
      </c>
      <c r="AY8" s="108">
        <v>1450</v>
      </c>
      <c r="AZ8" s="107">
        <f t="shared" si="9"/>
        <v>85.495283018867923</v>
      </c>
      <c r="BA8" s="105">
        <f t="shared" si="3"/>
        <v>378</v>
      </c>
      <c r="BB8" s="124">
        <v>310</v>
      </c>
      <c r="BC8" s="108">
        <v>500</v>
      </c>
      <c r="BD8" s="107">
        <f t="shared" si="10"/>
        <v>161.29032258064515</v>
      </c>
      <c r="BE8" s="108">
        <f t="shared" si="4"/>
        <v>35</v>
      </c>
      <c r="BF8" s="124">
        <v>1793</v>
      </c>
      <c r="BG8" s="108">
        <v>2400</v>
      </c>
      <c r="BH8" s="107">
        <f t="shared" si="11"/>
        <v>133.85387618516452</v>
      </c>
      <c r="BI8" s="108">
        <f t="shared" si="5"/>
        <v>240</v>
      </c>
      <c r="BJ8" s="124">
        <v>2630</v>
      </c>
      <c r="BK8" s="108"/>
      <c r="BL8" s="109">
        <f t="shared" si="2"/>
        <v>0</v>
      </c>
      <c r="BM8" s="110">
        <f t="shared" si="6"/>
        <v>0</v>
      </c>
      <c r="BN8" s="124">
        <v>440</v>
      </c>
      <c r="BO8" s="108"/>
      <c r="BP8" s="111">
        <f t="shared" si="7"/>
        <v>21.385542168674696</v>
      </c>
      <c r="BQ8" s="104"/>
      <c r="BR8" s="112">
        <v>498</v>
      </c>
      <c r="BS8" s="104">
        <v>67</v>
      </c>
      <c r="BT8" s="104"/>
      <c r="BV8" s="113">
        <v>1072</v>
      </c>
      <c r="BW8" s="113">
        <v>465</v>
      </c>
      <c r="BX8" s="113">
        <v>2160</v>
      </c>
      <c r="CA8" s="112"/>
    </row>
    <row r="9" spans="1:79" s="113" customFormat="1" ht="34.950000000000003" customHeight="1" x14ac:dyDescent="0.25">
      <c r="A9" s="91">
        <v>5</v>
      </c>
      <c r="B9" s="125" t="s">
        <v>61</v>
      </c>
      <c r="C9" s="126">
        <v>551.5</v>
      </c>
      <c r="D9" s="94"/>
      <c r="E9" s="95">
        <v>1300</v>
      </c>
      <c r="F9" s="94">
        <v>1300</v>
      </c>
      <c r="G9" s="96">
        <f t="shared" si="0"/>
        <v>100</v>
      </c>
      <c r="H9" s="94" t="e">
        <f>F9-#REF!</f>
        <v>#REF!</v>
      </c>
      <c r="I9" s="95">
        <v>1332</v>
      </c>
      <c r="J9" s="94">
        <v>1332</v>
      </c>
      <c r="K9" s="96">
        <f t="shared" si="8"/>
        <v>100</v>
      </c>
      <c r="L9" s="97">
        <v>161</v>
      </c>
      <c r="M9" s="98">
        <v>161</v>
      </c>
      <c r="N9" s="98"/>
      <c r="O9" s="95">
        <v>1332</v>
      </c>
      <c r="P9" s="98"/>
      <c r="Q9" s="99">
        <f>1507+94</f>
        <v>1601</v>
      </c>
      <c r="R9" s="100">
        <v>1601</v>
      </c>
      <c r="S9" s="101">
        <f t="shared" si="1"/>
        <v>100</v>
      </c>
      <c r="T9" s="97"/>
      <c r="U9" s="100"/>
      <c r="V9" s="102"/>
      <c r="W9" s="100"/>
      <c r="X9" s="102">
        <v>251</v>
      </c>
      <c r="Y9" s="100">
        <v>251</v>
      </c>
      <c r="Z9" s="92" t="s">
        <v>61</v>
      </c>
      <c r="AA9" s="103"/>
      <c r="AB9" s="127"/>
      <c r="AC9" s="120"/>
      <c r="AD9" s="121"/>
      <c r="AE9" s="121"/>
      <c r="AF9" s="121"/>
      <c r="AG9" s="120">
        <v>561</v>
      </c>
      <c r="AH9" s="121">
        <v>561</v>
      </c>
      <c r="AI9" s="121"/>
      <c r="AJ9" s="121"/>
      <c r="AK9" s="121"/>
      <c r="AL9" s="121">
        <v>1507</v>
      </c>
      <c r="AM9" s="121"/>
      <c r="AN9" s="121"/>
      <c r="AO9" s="108"/>
      <c r="AP9" s="108"/>
      <c r="AQ9" s="108"/>
      <c r="AR9" s="108"/>
      <c r="AS9" s="108"/>
      <c r="AT9" s="108"/>
      <c r="AU9" s="108"/>
      <c r="AV9" s="108">
        <v>151</v>
      </c>
      <c r="AW9" s="108">
        <v>110</v>
      </c>
      <c r="AX9" s="124">
        <v>1513</v>
      </c>
      <c r="AY9" s="108">
        <v>1230</v>
      </c>
      <c r="AZ9" s="107">
        <f t="shared" si="9"/>
        <v>81.295439524124262</v>
      </c>
      <c r="BA9" s="105">
        <f t="shared" si="3"/>
        <v>78</v>
      </c>
      <c r="BB9" s="124">
        <v>700</v>
      </c>
      <c r="BC9" s="108">
        <v>1078</v>
      </c>
      <c r="BD9" s="107">
        <f t="shared" si="10"/>
        <v>154</v>
      </c>
      <c r="BE9" s="108">
        <f t="shared" si="4"/>
        <v>12</v>
      </c>
      <c r="BF9" s="124">
        <v>1500</v>
      </c>
      <c r="BG9" s="108">
        <v>1927</v>
      </c>
      <c r="BH9" s="107">
        <f t="shared" si="11"/>
        <v>128.46666666666667</v>
      </c>
      <c r="BI9" s="108">
        <f t="shared" si="5"/>
        <v>0</v>
      </c>
      <c r="BJ9" s="124">
        <v>5375</v>
      </c>
      <c r="BK9" s="108">
        <v>8072</v>
      </c>
      <c r="BL9" s="109">
        <f t="shared" si="2"/>
        <v>150.17674418604651</v>
      </c>
      <c r="BM9" s="110">
        <f t="shared" si="6"/>
        <v>1927</v>
      </c>
      <c r="BN9" s="124">
        <v>1200</v>
      </c>
      <c r="BO9" s="108"/>
      <c r="BP9" s="111">
        <f t="shared" si="7"/>
        <v>28.651413839943373</v>
      </c>
      <c r="BQ9" s="104"/>
      <c r="BR9" s="112">
        <v>786</v>
      </c>
      <c r="BS9" s="104">
        <v>151</v>
      </c>
      <c r="BT9" s="104"/>
      <c r="BV9" s="113">
        <v>1152</v>
      </c>
      <c r="BW9" s="113">
        <v>1066</v>
      </c>
      <c r="BX9" s="113">
        <v>1927</v>
      </c>
      <c r="BY9" s="113">
        <v>6145</v>
      </c>
      <c r="CA9" s="112">
        <v>223</v>
      </c>
    </row>
    <row r="10" spans="1:79" s="113" customFormat="1" ht="34.950000000000003" customHeight="1" x14ac:dyDescent="0.25">
      <c r="A10" s="91">
        <v>6</v>
      </c>
      <c r="B10" s="92" t="s">
        <v>62</v>
      </c>
      <c r="C10" s="93">
        <v>160</v>
      </c>
      <c r="D10" s="94"/>
      <c r="E10" s="95">
        <v>800</v>
      </c>
      <c r="F10" s="94">
        <v>800</v>
      </c>
      <c r="G10" s="96">
        <f t="shared" si="0"/>
        <v>100</v>
      </c>
      <c r="H10" s="94" t="e">
        <f>F10-#REF!</f>
        <v>#REF!</v>
      </c>
      <c r="I10" s="95">
        <v>615</v>
      </c>
      <c r="J10" s="94">
        <v>615</v>
      </c>
      <c r="K10" s="96">
        <f t="shared" si="8"/>
        <v>100</v>
      </c>
      <c r="L10" s="97">
        <v>60</v>
      </c>
      <c r="M10" s="98"/>
      <c r="N10" s="98"/>
      <c r="O10" s="95">
        <v>615</v>
      </c>
      <c r="P10" s="98"/>
      <c r="Q10" s="99">
        <f>600+100</f>
        <v>700</v>
      </c>
      <c r="R10" s="100">
        <v>700</v>
      </c>
      <c r="S10" s="101">
        <f t="shared" si="1"/>
        <v>100</v>
      </c>
      <c r="T10" s="97"/>
      <c r="U10" s="100"/>
      <c r="V10" s="102"/>
      <c r="W10" s="100"/>
      <c r="X10" s="102">
        <v>170</v>
      </c>
      <c r="Y10" s="100">
        <v>170</v>
      </c>
      <c r="Z10" s="92" t="s">
        <v>62</v>
      </c>
      <c r="AA10" s="103">
        <v>40</v>
      </c>
      <c r="AB10" s="104">
        <v>40</v>
      </c>
      <c r="AC10" s="120"/>
      <c r="AD10" s="121"/>
      <c r="AE10" s="121"/>
      <c r="AF10" s="121"/>
      <c r="AG10" s="120">
        <v>350</v>
      </c>
      <c r="AH10" s="121">
        <v>450</v>
      </c>
      <c r="AI10" s="121">
        <v>200</v>
      </c>
      <c r="AJ10" s="121"/>
      <c r="AK10" s="121"/>
      <c r="AL10" s="121">
        <v>560</v>
      </c>
      <c r="AM10" s="121"/>
      <c r="AN10" s="121"/>
      <c r="AO10" s="108">
        <v>40</v>
      </c>
      <c r="AP10" s="108"/>
      <c r="AQ10" s="108"/>
      <c r="AR10" s="108"/>
      <c r="AS10" s="108"/>
      <c r="AT10" s="108"/>
      <c r="AU10" s="108"/>
      <c r="AV10" s="108"/>
      <c r="AW10" s="108">
        <v>110</v>
      </c>
      <c r="AX10" s="124">
        <v>794</v>
      </c>
      <c r="AY10" s="108">
        <v>720</v>
      </c>
      <c r="AZ10" s="107">
        <f t="shared" si="9"/>
        <v>90.680100755667496</v>
      </c>
      <c r="BA10" s="105">
        <f t="shared" si="3"/>
        <v>40</v>
      </c>
      <c r="BB10" s="124">
        <v>370</v>
      </c>
      <c r="BC10" s="108">
        <v>340</v>
      </c>
      <c r="BD10" s="107">
        <f t="shared" si="10"/>
        <v>91.891891891891902</v>
      </c>
      <c r="BE10" s="108">
        <f t="shared" si="4"/>
        <v>0</v>
      </c>
      <c r="BF10" s="124">
        <v>3609</v>
      </c>
      <c r="BG10" s="108">
        <v>4036</v>
      </c>
      <c r="BH10" s="107">
        <f t="shared" si="11"/>
        <v>111.8315322804101</v>
      </c>
      <c r="BI10" s="108">
        <f t="shared" si="5"/>
        <v>0</v>
      </c>
      <c r="BJ10" s="124">
        <v>0</v>
      </c>
      <c r="BK10" s="108"/>
      <c r="BL10" s="109"/>
      <c r="BM10" s="110">
        <f t="shared" si="6"/>
        <v>0</v>
      </c>
      <c r="BN10" s="124">
        <v>500</v>
      </c>
      <c r="BO10" s="108"/>
      <c r="BP10" s="111">
        <f t="shared" si="7"/>
        <v>26.136894824707845</v>
      </c>
      <c r="BQ10" s="104">
        <v>4036</v>
      </c>
      <c r="BR10" s="112">
        <v>599</v>
      </c>
      <c r="BS10" s="104">
        <v>60</v>
      </c>
      <c r="BT10" s="104">
        <v>250</v>
      </c>
      <c r="BV10" s="113">
        <v>680</v>
      </c>
      <c r="BW10" s="113">
        <v>340</v>
      </c>
      <c r="BX10" s="113">
        <v>4036</v>
      </c>
      <c r="CA10" s="112">
        <v>70</v>
      </c>
    </row>
    <row r="11" spans="1:79" s="113" customFormat="1" ht="34.950000000000003" customHeight="1" x14ac:dyDescent="0.25">
      <c r="A11" s="91">
        <v>7</v>
      </c>
      <c r="B11" s="92" t="s">
        <v>63</v>
      </c>
      <c r="C11" s="93">
        <v>120</v>
      </c>
      <c r="D11" s="94"/>
      <c r="E11" s="95">
        <v>500</v>
      </c>
      <c r="F11" s="94">
        <v>500</v>
      </c>
      <c r="G11" s="96">
        <f t="shared" si="0"/>
        <v>100</v>
      </c>
      <c r="H11" s="94" t="e">
        <f>F11-#REF!</f>
        <v>#REF!</v>
      </c>
      <c r="I11" s="95">
        <v>362</v>
      </c>
      <c r="J11" s="94">
        <v>362</v>
      </c>
      <c r="K11" s="96">
        <f t="shared" si="8"/>
        <v>100</v>
      </c>
      <c r="L11" s="97">
        <v>50</v>
      </c>
      <c r="M11" s="98"/>
      <c r="N11" s="98"/>
      <c r="O11" s="95">
        <v>362</v>
      </c>
      <c r="P11" s="98"/>
      <c r="Q11" s="99">
        <f>490+50</f>
        <v>540</v>
      </c>
      <c r="R11" s="100">
        <v>540</v>
      </c>
      <c r="S11" s="101">
        <f t="shared" si="1"/>
        <v>100</v>
      </c>
      <c r="T11" s="97"/>
      <c r="U11" s="100"/>
      <c r="V11" s="102"/>
      <c r="W11" s="100"/>
      <c r="X11" s="102"/>
      <c r="Y11" s="100"/>
      <c r="Z11" s="92" t="s">
        <v>63</v>
      </c>
      <c r="AA11" s="103">
        <v>20</v>
      </c>
      <c r="AB11" s="104">
        <v>20</v>
      </c>
      <c r="AC11" s="120"/>
      <c r="AD11" s="121"/>
      <c r="AE11" s="121"/>
      <c r="AF11" s="121"/>
      <c r="AG11" s="120">
        <v>130</v>
      </c>
      <c r="AH11" s="121">
        <v>130</v>
      </c>
      <c r="AI11" s="121">
        <v>150</v>
      </c>
      <c r="AJ11" s="121"/>
      <c r="AK11" s="121"/>
      <c r="AL11" s="121">
        <v>300</v>
      </c>
      <c r="AM11" s="121"/>
      <c r="AN11" s="121"/>
      <c r="AO11" s="108"/>
      <c r="AP11" s="108"/>
      <c r="AQ11" s="108">
        <v>20</v>
      </c>
      <c r="AR11" s="108"/>
      <c r="AS11" s="108"/>
      <c r="AT11" s="108"/>
      <c r="AU11" s="108"/>
      <c r="AV11" s="108"/>
      <c r="AW11" s="108"/>
      <c r="AX11" s="124">
        <v>367</v>
      </c>
      <c r="AY11" s="108">
        <v>367</v>
      </c>
      <c r="AZ11" s="108">
        <f t="shared" si="9"/>
        <v>100</v>
      </c>
      <c r="BA11" s="105">
        <f t="shared" si="3"/>
        <v>0</v>
      </c>
      <c r="BB11" s="124">
        <v>190</v>
      </c>
      <c r="BC11" s="108">
        <v>320</v>
      </c>
      <c r="BD11" s="108">
        <f t="shared" si="10"/>
        <v>168.42105263157893</v>
      </c>
      <c r="BE11" s="108">
        <f t="shared" si="4"/>
        <v>0</v>
      </c>
      <c r="BF11" s="124">
        <v>710</v>
      </c>
      <c r="BG11" s="108">
        <v>710</v>
      </c>
      <c r="BH11" s="108">
        <f t="shared" si="11"/>
        <v>100</v>
      </c>
      <c r="BI11" s="108">
        <f t="shared" si="5"/>
        <v>0</v>
      </c>
      <c r="BJ11" s="124">
        <v>2313</v>
      </c>
      <c r="BK11" s="108">
        <v>2313</v>
      </c>
      <c r="BL11" s="128">
        <f t="shared" si="2"/>
        <v>100</v>
      </c>
      <c r="BM11" s="110">
        <f t="shared" si="6"/>
        <v>0</v>
      </c>
      <c r="BN11" s="124">
        <v>500</v>
      </c>
      <c r="BO11" s="108"/>
      <c r="BP11" s="111">
        <f t="shared" si="7"/>
        <v>17.594453715335717</v>
      </c>
      <c r="BQ11" s="104"/>
      <c r="BR11" s="112">
        <v>401</v>
      </c>
      <c r="BS11" s="104"/>
      <c r="BT11" s="104"/>
      <c r="BV11" s="113">
        <v>367</v>
      </c>
      <c r="BW11" s="113">
        <v>320</v>
      </c>
      <c r="BX11" s="113">
        <v>710</v>
      </c>
      <c r="BY11" s="113">
        <v>2313</v>
      </c>
      <c r="CA11" s="112">
        <v>30</v>
      </c>
    </row>
    <row r="12" spans="1:79" s="113" customFormat="1" ht="34.950000000000003" customHeight="1" x14ac:dyDescent="0.25">
      <c r="A12" s="91">
        <v>8</v>
      </c>
      <c r="B12" s="92" t="s">
        <v>64</v>
      </c>
      <c r="C12" s="93">
        <v>428</v>
      </c>
      <c r="D12" s="94"/>
      <c r="E12" s="95">
        <v>1866</v>
      </c>
      <c r="F12" s="94">
        <v>1866</v>
      </c>
      <c r="G12" s="96">
        <f t="shared" si="0"/>
        <v>100</v>
      </c>
      <c r="H12" s="94" t="e">
        <f>F12-#REF!</f>
        <v>#REF!</v>
      </c>
      <c r="I12" s="95">
        <v>1175</v>
      </c>
      <c r="J12" s="94">
        <v>1175</v>
      </c>
      <c r="K12" s="96">
        <f t="shared" si="8"/>
        <v>100</v>
      </c>
      <c r="L12" s="97">
        <f>100+70</f>
        <v>170</v>
      </c>
      <c r="M12" s="98">
        <v>135</v>
      </c>
      <c r="N12" s="98">
        <v>35</v>
      </c>
      <c r="O12" s="95">
        <v>1175</v>
      </c>
      <c r="P12" s="98">
        <v>620</v>
      </c>
      <c r="Q12" s="99">
        <f>1252+28</f>
        <v>1280</v>
      </c>
      <c r="R12" s="100">
        <v>1280</v>
      </c>
      <c r="S12" s="101">
        <f t="shared" si="1"/>
        <v>100</v>
      </c>
      <c r="T12" s="97"/>
      <c r="U12" s="100"/>
      <c r="V12" s="102">
        <v>265</v>
      </c>
      <c r="W12" s="100">
        <v>340</v>
      </c>
      <c r="X12" s="102">
        <v>150</v>
      </c>
      <c r="Y12" s="100"/>
      <c r="Z12" s="92" t="s">
        <v>64</v>
      </c>
      <c r="AA12" s="103">
        <v>50</v>
      </c>
      <c r="AB12" s="104">
        <v>50</v>
      </c>
      <c r="AC12" s="120">
        <v>70</v>
      </c>
      <c r="AD12" s="121">
        <v>20</v>
      </c>
      <c r="AE12" s="121">
        <v>20</v>
      </c>
      <c r="AF12" s="121">
        <v>30</v>
      </c>
      <c r="AG12" s="120">
        <v>256</v>
      </c>
      <c r="AH12" s="121">
        <v>256</v>
      </c>
      <c r="AI12" s="121">
        <v>851</v>
      </c>
      <c r="AJ12" s="121">
        <v>80</v>
      </c>
      <c r="AK12" s="121">
        <v>30</v>
      </c>
      <c r="AL12" s="121">
        <v>1182</v>
      </c>
      <c r="AM12" s="121">
        <v>335</v>
      </c>
      <c r="AN12" s="121"/>
      <c r="AO12" s="108">
        <v>50</v>
      </c>
      <c r="AP12" s="108">
        <v>73</v>
      </c>
      <c r="AQ12" s="108">
        <v>90</v>
      </c>
      <c r="AR12" s="108"/>
      <c r="AS12" s="108">
        <v>17</v>
      </c>
      <c r="AT12" s="108">
        <v>30</v>
      </c>
      <c r="AU12" s="108">
        <v>15</v>
      </c>
      <c r="AV12" s="108"/>
      <c r="AW12" s="108"/>
      <c r="AX12" s="124">
        <v>1565</v>
      </c>
      <c r="AY12" s="108">
        <v>1250</v>
      </c>
      <c r="AZ12" s="107">
        <f t="shared" si="9"/>
        <v>79.87220447284345</v>
      </c>
      <c r="BA12" s="105">
        <f t="shared" si="3"/>
        <v>50</v>
      </c>
      <c r="BB12" s="124">
        <v>1620</v>
      </c>
      <c r="BC12" s="108">
        <v>1370</v>
      </c>
      <c r="BD12" s="107">
        <f t="shared" si="10"/>
        <v>84.567901234567898</v>
      </c>
      <c r="BE12" s="108">
        <f t="shared" si="4"/>
        <v>0</v>
      </c>
      <c r="BF12" s="124">
        <v>3700</v>
      </c>
      <c r="BG12" s="108">
        <v>7123</v>
      </c>
      <c r="BH12" s="107">
        <f t="shared" si="11"/>
        <v>192.51351351351352</v>
      </c>
      <c r="BI12" s="108">
        <f t="shared" si="5"/>
        <v>0</v>
      </c>
      <c r="BJ12" s="124">
        <v>4500</v>
      </c>
      <c r="BK12" s="108">
        <v>1500</v>
      </c>
      <c r="BL12" s="109">
        <f t="shared" si="2"/>
        <v>33.333333333333329</v>
      </c>
      <c r="BM12" s="110">
        <f t="shared" si="6"/>
        <v>0</v>
      </c>
      <c r="BN12" s="124">
        <v>2200</v>
      </c>
      <c r="BO12" s="108"/>
      <c r="BP12" s="111">
        <f t="shared" si="7"/>
        <v>22.382145397276972</v>
      </c>
      <c r="BQ12" s="104">
        <v>1333</v>
      </c>
      <c r="BR12" s="112">
        <v>1480</v>
      </c>
      <c r="BS12" s="104">
        <v>67</v>
      </c>
      <c r="BT12" s="104"/>
      <c r="BV12" s="113">
        <v>1200</v>
      </c>
      <c r="BW12" s="113">
        <v>1370</v>
      </c>
      <c r="BX12" s="113">
        <v>7123</v>
      </c>
      <c r="BY12" s="113">
        <v>1500</v>
      </c>
      <c r="CA12" s="112">
        <v>60</v>
      </c>
    </row>
    <row r="13" spans="1:79" s="113" customFormat="1" ht="34.799999999999997" customHeight="1" x14ac:dyDescent="0.25">
      <c r="A13" s="91">
        <v>9</v>
      </c>
      <c r="B13" s="92" t="s">
        <v>65</v>
      </c>
      <c r="C13" s="93">
        <v>200</v>
      </c>
      <c r="D13" s="94"/>
      <c r="E13" s="95">
        <v>820</v>
      </c>
      <c r="F13" s="94">
        <v>820</v>
      </c>
      <c r="G13" s="96">
        <f t="shared" si="0"/>
        <v>100</v>
      </c>
      <c r="H13" s="94" t="e">
        <f>F13-#REF!</f>
        <v>#REF!</v>
      </c>
      <c r="I13" s="95">
        <v>1276</v>
      </c>
      <c r="J13" s="94">
        <v>1226</v>
      </c>
      <c r="K13" s="96">
        <f t="shared" si="8"/>
        <v>96.081504702194351</v>
      </c>
      <c r="L13" s="97">
        <v>200</v>
      </c>
      <c r="M13" s="98">
        <v>200</v>
      </c>
      <c r="N13" s="98"/>
      <c r="O13" s="95">
        <v>1276</v>
      </c>
      <c r="P13" s="98"/>
      <c r="Q13" s="99">
        <f>863+50</f>
        <v>913</v>
      </c>
      <c r="R13" s="100">
        <v>913</v>
      </c>
      <c r="S13" s="101">
        <f t="shared" si="1"/>
        <v>100</v>
      </c>
      <c r="T13" s="97"/>
      <c r="U13" s="100"/>
      <c r="V13" s="102"/>
      <c r="W13" s="100"/>
      <c r="X13" s="102">
        <v>200</v>
      </c>
      <c r="Y13" s="100">
        <v>200</v>
      </c>
      <c r="Z13" s="92" t="s">
        <v>65</v>
      </c>
      <c r="AA13" s="103">
        <v>20</v>
      </c>
      <c r="AB13" s="104">
        <v>20</v>
      </c>
      <c r="AC13" s="120"/>
      <c r="AD13" s="121"/>
      <c r="AE13" s="121"/>
      <c r="AF13" s="121"/>
      <c r="AG13" s="120">
        <v>150</v>
      </c>
      <c r="AH13" s="121">
        <v>150</v>
      </c>
      <c r="AI13" s="121"/>
      <c r="AJ13" s="121"/>
      <c r="AK13" s="121"/>
      <c r="AL13" s="121">
        <v>800</v>
      </c>
      <c r="AM13" s="121"/>
      <c r="AN13" s="121"/>
      <c r="AO13" s="108"/>
      <c r="AP13" s="108"/>
      <c r="AQ13" s="108">
        <v>20</v>
      </c>
      <c r="AR13" s="108"/>
      <c r="AS13" s="108"/>
      <c r="AT13" s="108"/>
      <c r="AU13" s="108"/>
      <c r="AV13" s="108">
        <v>20</v>
      </c>
      <c r="AW13" s="108">
        <v>1000</v>
      </c>
      <c r="AX13" s="124">
        <v>1552</v>
      </c>
      <c r="AY13" s="108">
        <v>1350</v>
      </c>
      <c r="AZ13" s="107">
        <f t="shared" si="9"/>
        <v>86.984536082474222</v>
      </c>
      <c r="BA13" s="105">
        <f t="shared" si="3"/>
        <v>0</v>
      </c>
      <c r="BB13" s="124">
        <v>500</v>
      </c>
      <c r="BC13" s="108">
        <v>700</v>
      </c>
      <c r="BD13" s="105">
        <f t="shared" si="10"/>
        <v>140</v>
      </c>
      <c r="BE13" s="108">
        <f t="shared" si="4"/>
        <v>0</v>
      </c>
      <c r="BF13" s="124">
        <v>2770</v>
      </c>
      <c r="BG13" s="108">
        <v>3020</v>
      </c>
      <c r="BH13" s="107">
        <f t="shared" si="11"/>
        <v>109.02527075812274</v>
      </c>
      <c r="BI13" s="108">
        <f t="shared" si="5"/>
        <v>0</v>
      </c>
      <c r="BJ13" s="124">
        <v>0</v>
      </c>
      <c r="BK13" s="108"/>
      <c r="BL13" s="109"/>
      <c r="BM13" s="110">
        <f t="shared" si="6"/>
        <v>0</v>
      </c>
      <c r="BN13" s="124">
        <v>500</v>
      </c>
      <c r="BO13" s="108"/>
      <c r="BP13" s="111">
        <f t="shared" si="7"/>
        <v>31.906976744186046</v>
      </c>
      <c r="BQ13" s="104">
        <v>3020</v>
      </c>
      <c r="BR13" s="112">
        <v>430</v>
      </c>
      <c r="BS13" s="104">
        <v>15</v>
      </c>
      <c r="BT13" s="104"/>
      <c r="BV13" s="113">
        <v>1350</v>
      </c>
      <c r="BW13" s="113">
        <v>700</v>
      </c>
      <c r="BX13" s="113">
        <v>3020</v>
      </c>
      <c r="CA13" s="112">
        <v>160</v>
      </c>
    </row>
    <row r="14" spans="1:79" s="113" customFormat="1" ht="34.950000000000003" customHeight="1" x14ac:dyDescent="0.25">
      <c r="A14" s="91">
        <v>10</v>
      </c>
      <c r="B14" s="92" t="s">
        <v>66</v>
      </c>
      <c r="C14" s="93">
        <v>220</v>
      </c>
      <c r="D14" s="94"/>
      <c r="E14" s="95">
        <v>800</v>
      </c>
      <c r="F14" s="94">
        <v>800</v>
      </c>
      <c r="G14" s="96">
        <f t="shared" si="0"/>
        <v>100</v>
      </c>
      <c r="H14" s="94" t="e">
        <f>F14-#REF!</f>
        <v>#REF!</v>
      </c>
      <c r="I14" s="95">
        <v>491</v>
      </c>
      <c r="J14" s="94">
        <v>491</v>
      </c>
      <c r="K14" s="96">
        <f t="shared" si="8"/>
        <v>100</v>
      </c>
      <c r="L14" s="97">
        <v>150</v>
      </c>
      <c r="M14" s="98">
        <v>150</v>
      </c>
      <c r="N14" s="98"/>
      <c r="O14" s="95">
        <v>491</v>
      </c>
      <c r="P14" s="98"/>
      <c r="Q14" s="99">
        <v>935</v>
      </c>
      <c r="R14" s="100">
        <v>935</v>
      </c>
      <c r="S14" s="101">
        <f t="shared" si="1"/>
        <v>100</v>
      </c>
      <c r="T14" s="97"/>
      <c r="U14" s="100"/>
      <c r="V14" s="102"/>
      <c r="W14" s="100"/>
      <c r="X14" s="102">
        <v>67</v>
      </c>
      <c r="Y14" s="100">
        <v>67</v>
      </c>
      <c r="Z14" s="92" t="s">
        <v>66</v>
      </c>
      <c r="AA14" s="103"/>
      <c r="AB14" s="127"/>
      <c r="AC14" s="120"/>
      <c r="AD14" s="121"/>
      <c r="AE14" s="121"/>
      <c r="AF14" s="121"/>
      <c r="AG14" s="120">
        <v>160</v>
      </c>
      <c r="AH14" s="121">
        <v>160</v>
      </c>
      <c r="AI14" s="121">
        <v>400</v>
      </c>
      <c r="AJ14" s="121"/>
      <c r="AK14" s="121"/>
      <c r="AL14" s="121">
        <v>800</v>
      </c>
      <c r="AM14" s="121"/>
      <c r="AN14" s="121"/>
      <c r="AO14" s="108"/>
      <c r="AP14" s="108"/>
      <c r="AQ14" s="108"/>
      <c r="AR14" s="108"/>
      <c r="AS14" s="108"/>
      <c r="AT14" s="108"/>
      <c r="AU14" s="108"/>
      <c r="AV14" s="108"/>
      <c r="AW14" s="108"/>
      <c r="AX14" s="124">
        <v>602</v>
      </c>
      <c r="AY14" s="108">
        <v>590</v>
      </c>
      <c r="AZ14" s="107">
        <f t="shared" si="9"/>
        <v>98.006644518272424</v>
      </c>
      <c r="BA14" s="105">
        <f t="shared" si="3"/>
        <v>0</v>
      </c>
      <c r="BB14" s="124">
        <v>500</v>
      </c>
      <c r="BC14" s="108">
        <v>590</v>
      </c>
      <c r="BD14" s="105">
        <f t="shared" si="10"/>
        <v>118</v>
      </c>
      <c r="BE14" s="108">
        <f t="shared" si="4"/>
        <v>0</v>
      </c>
      <c r="BF14" s="124">
        <v>1200</v>
      </c>
      <c r="BG14" s="108"/>
      <c r="BH14" s="107">
        <f t="shared" si="11"/>
        <v>0</v>
      </c>
      <c r="BI14" s="108">
        <f t="shared" si="5"/>
        <v>0</v>
      </c>
      <c r="BJ14" s="124">
        <v>4625</v>
      </c>
      <c r="BK14" s="108">
        <v>4745</v>
      </c>
      <c r="BL14" s="109">
        <f t="shared" si="2"/>
        <v>102.5945945945946</v>
      </c>
      <c r="BM14" s="110">
        <f t="shared" si="6"/>
        <v>0</v>
      </c>
      <c r="BN14" s="124">
        <v>520</v>
      </c>
      <c r="BO14" s="108"/>
      <c r="BP14" s="111">
        <f t="shared" si="7"/>
        <v>16.624184086590102</v>
      </c>
      <c r="BQ14" s="104"/>
      <c r="BR14" s="112">
        <v>546</v>
      </c>
      <c r="BS14" s="104"/>
      <c r="BT14" s="104"/>
      <c r="BV14" s="113">
        <v>590</v>
      </c>
      <c r="BW14" s="113">
        <v>590</v>
      </c>
      <c r="BY14" s="113">
        <v>4745</v>
      </c>
      <c r="CA14" s="112">
        <v>20</v>
      </c>
    </row>
    <row r="15" spans="1:79" s="113" customFormat="1" ht="34.950000000000003" customHeight="1" x14ac:dyDescent="0.25">
      <c r="A15" s="91">
        <v>11</v>
      </c>
      <c r="B15" s="92" t="s">
        <v>67</v>
      </c>
      <c r="C15" s="93">
        <v>350</v>
      </c>
      <c r="D15" s="94"/>
      <c r="E15" s="95">
        <v>1315</v>
      </c>
      <c r="F15" s="94">
        <v>1315</v>
      </c>
      <c r="G15" s="96">
        <f t="shared" si="0"/>
        <v>100</v>
      </c>
      <c r="H15" s="94" t="e">
        <f>F15-#REF!</f>
        <v>#REF!</v>
      </c>
      <c r="I15" s="95">
        <v>2650</v>
      </c>
      <c r="J15" s="94">
        <v>1100</v>
      </c>
      <c r="K15" s="96">
        <f t="shared" si="8"/>
        <v>41.509433962264154</v>
      </c>
      <c r="L15" s="97">
        <f>400+200</f>
        <v>600</v>
      </c>
      <c r="M15" s="98"/>
      <c r="N15" s="98"/>
      <c r="O15" s="95">
        <v>2650</v>
      </c>
      <c r="P15" s="98"/>
      <c r="Q15" s="99">
        <f>1470+130</f>
        <v>1600</v>
      </c>
      <c r="R15" s="100">
        <v>1600</v>
      </c>
      <c r="S15" s="101">
        <f t="shared" si="1"/>
        <v>100</v>
      </c>
      <c r="T15" s="97"/>
      <c r="U15" s="100"/>
      <c r="V15" s="102"/>
      <c r="W15" s="100"/>
      <c r="X15" s="102">
        <v>303</v>
      </c>
      <c r="Y15" s="100">
        <v>303</v>
      </c>
      <c r="Z15" s="92" t="s">
        <v>67</v>
      </c>
      <c r="AA15" s="103"/>
      <c r="AB15" s="127"/>
      <c r="AC15" s="120"/>
      <c r="AD15" s="121"/>
      <c r="AE15" s="121"/>
      <c r="AF15" s="121"/>
      <c r="AG15" s="120">
        <v>410</v>
      </c>
      <c r="AH15" s="121">
        <v>410</v>
      </c>
      <c r="AI15" s="121"/>
      <c r="AJ15" s="121"/>
      <c r="AK15" s="121"/>
      <c r="AL15" s="121">
        <v>1200</v>
      </c>
      <c r="AM15" s="121"/>
      <c r="AN15" s="121"/>
      <c r="AO15" s="108"/>
      <c r="AP15" s="108"/>
      <c r="AQ15" s="108"/>
      <c r="AR15" s="108"/>
      <c r="AS15" s="108"/>
      <c r="AT15" s="108"/>
      <c r="AU15" s="108"/>
      <c r="AV15" s="108"/>
      <c r="AW15" s="108"/>
      <c r="AX15" s="124">
        <v>2803</v>
      </c>
      <c r="AY15" s="108">
        <v>2470</v>
      </c>
      <c r="AZ15" s="107">
        <f t="shared" si="9"/>
        <v>88.1198715661791</v>
      </c>
      <c r="BA15" s="105">
        <f t="shared" si="3"/>
        <v>70</v>
      </c>
      <c r="BB15" s="124">
        <v>660</v>
      </c>
      <c r="BC15" s="108">
        <v>775</v>
      </c>
      <c r="BD15" s="105">
        <f t="shared" si="10"/>
        <v>117.42424242424244</v>
      </c>
      <c r="BE15" s="108">
        <f t="shared" si="4"/>
        <v>55</v>
      </c>
      <c r="BF15" s="124">
        <v>5600</v>
      </c>
      <c r="BG15" s="108">
        <v>4035</v>
      </c>
      <c r="BH15" s="107">
        <f t="shared" si="11"/>
        <v>72.053571428571431</v>
      </c>
      <c r="BI15" s="108">
        <f t="shared" si="5"/>
        <v>385</v>
      </c>
      <c r="BJ15" s="124">
        <v>0</v>
      </c>
      <c r="BK15" s="108">
        <v>6200</v>
      </c>
      <c r="BL15" s="109"/>
      <c r="BM15" s="110">
        <f t="shared" si="6"/>
        <v>0</v>
      </c>
      <c r="BN15" s="124">
        <v>500</v>
      </c>
      <c r="BO15" s="108"/>
      <c r="BP15" s="111">
        <f t="shared" si="7"/>
        <v>38.462984384037014</v>
      </c>
      <c r="BQ15" s="104">
        <v>450</v>
      </c>
      <c r="BR15" s="112">
        <v>676</v>
      </c>
      <c r="BS15" s="104"/>
      <c r="BT15" s="104">
        <v>685</v>
      </c>
      <c r="BV15" s="113">
        <v>2400</v>
      </c>
      <c r="BW15" s="113">
        <v>720</v>
      </c>
      <c r="BX15" s="113">
        <v>3650</v>
      </c>
      <c r="BY15" s="113">
        <v>6200</v>
      </c>
      <c r="CA15" s="112">
        <v>100</v>
      </c>
    </row>
    <row r="16" spans="1:79" s="113" customFormat="1" ht="34.950000000000003" customHeight="1" x14ac:dyDescent="0.25">
      <c r="A16" s="91">
        <v>12</v>
      </c>
      <c r="B16" s="92" t="s">
        <v>68</v>
      </c>
      <c r="C16" s="93">
        <v>200</v>
      </c>
      <c r="D16" s="93">
        <v>32</v>
      </c>
      <c r="E16" s="129">
        <v>1500</v>
      </c>
      <c r="F16" s="93">
        <v>1500</v>
      </c>
      <c r="G16" s="96">
        <f t="shared" si="0"/>
        <v>100</v>
      </c>
      <c r="H16" s="94" t="e">
        <f>F16-#REF!</f>
        <v>#REF!</v>
      </c>
      <c r="I16" s="129">
        <v>1865</v>
      </c>
      <c r="J16" s="93">
        <v>1000</v>
      </c>
      <c r="K16" s="96">
        <f t="shared" si="8"/>
        <v>53.619302949061662</v>
      </c>
      <c r="L16" s="97">
        <f>190+216</f>
        <v>406</v>
      </c>
      <c r="M16" s="98">
        <v>296</v>
      </c>
      <c r="N16" s="98">
        <v>110</v>
      </c>
      <c r="O16" s="129">
        <v>1865</v>
      </c>
      <c r="P16" s="98">
        <v>150</v>
      </c>
      <c r="Q16" s="99">
        <f>959+130</f>
        <v>1089</v>
      </c>
      <c r="R16" s="100">
        <v>1089</v>
      </c>
      <c r="S16" s="101">
        <f>R16/Q16*100</f>
        <v>100</v>
      </c>
      <c r="T16" s="97">
        <v>355</v>
      </c>
      <c r="U16" s="100">
        <v>355</v>
      </c>
      <c r="V16" s="102">
        <v>100</v>
      </c>
      <c r="W16" s="100">
        <v>100</v>
      </c>
      <c r="X16" s="102">
        <v>100</v>
      </c>
      <c r="Y16" s="100">
        <v>210</v>
      </c>
      <c r="Z16" s="92" t="s">
        <v>68</v>
      </c>
      <c r="AA16" s="103"/>
      <c r="AB16" s="127"/>
      <c r="AC16" s="120"/>
      <c r="AD16" s="121"/>
      <c r="AE16" s="121"/>
      <c r="AF16" s="121"/>
      <c r="AG16" s="120">
        <v>200</v>
      </c>
      <c r="AH16" s="121">
        <v>200</v>
      </c>
      <c r="AI16" s="121">
        <v>42</v>
      </c>
      <c r="AJ16" s="121"/>
      <c r="AK16" s="121"/>
      <c r="AL16" s="121">
        <v>1000</v>
      </c>
      <c r="AM16" s="121">
        <v>100</v>
      </c>
      <c r="AN16" s="121">
        <v>400</v>
      </c>
      <c r="AO16" s="108"/>
      <c r="AP16" s="108"/>
      <c r="AQ16" s="108"/>
      <c r="AR16" s="108"/>
      <c r="AS16" s="108"/>
      <c r="AT16" s="108"/>
      <c r="AU16" s="108"/>
      <c r="AV16" s="108"/>
      <c r="AW16" s="108"/>
      <c r="AX16" s="124">
        <v>2170</v>
      </c>
      <c r="AY16" s="108">
        <v>1865</v>
      </c>
      <c r="AZ16" s="107">
        <f t="shared" si="9"/>
        <v>85.944700460829495</v>
      </c>
      <c r="BA16" s="105">
        <f t="shared" si="3"/>
        <v>0</v>
      </c>
      <c r="BB16" s="124">
        <v>670</v>
      </c>
      <c r="BC16" s="108">
        <v>824</v>
      </c>
      <c r="BD16" s="107">
        <f t="shared" si="10"/>
        <v>122.98507462686568</v>
      </c>
      <c r="BE16" s="108">
        <f t="shared" si="4"/>
        <v>78</v>
      </c>
      <c r="BF16" s="124">
        <v>4000</v>
      </c>
      <c r="BG16" s="108">
        <v>7281</v>
      </c>
      <c r="BH16" s="107">
        <f t="shared" si="11"/>
        <v>182.02500000000001</v>
      </c>
      <c r="BI16" s="108">
        <f t="shared" si="5"/>
        <v>0</v>
      </c>
      <c r="BJ16" s="124">
        <v>8250</v>
      </c>
      <c r="BK16" s="108">
        <v>1443</v>
      </c>
      <c r="BL16" s="109">
        <f t="shared" si="2"/>
        <v>17.490909090909092</v>
      </c>
      <c r="BM16" s="110">
        <f t="shared" si="6"/>
        <v>0</v>
      </c>
      <c r="BN16" s="124">
        <v>1300</v>
      </c>
      <c r="BO16" s="108"/>
      <c r="BP16" s="111">
        <f t="shared" si="7"/>
        <v>25.997021978987537</v>
      </c>
      <c r="BQ16" s="104"/>
      <c r="BR16" s="112">
        <v>1198</v>
      </c>
      <c r="BS16" s="104"/>
      <c r="BT16" s="104"/>
      <c r="BV16" s="113">
        <v>1865</v>
      </c>
      <c r="BW16" s="113">
        <v>746</v>
      </c>
      <c r="BX16" s="113">
        <v>7281</v>
      </c>
      <c r="BY16" s="113">
        <v>1443</v>
      </c>
      <c r="CA16" s="112">
        <v>176</v>
      </c>
    </row>
    <row r="17" spans="1:79" s="113" customFormat="1" ht="34.950000000000003" customHeight="1" x14ac:dyDescent="0.25">
      <c r="A17" s="91">
        <v>13</v>
      </c>
      <c r="B17" s="92" t="s">
        <v>69</v>
      </c>
      <c r="C17" s="93">
        <v>140</v>
      </c>
      <c r="D17" s="94"/>
      <c r="E17" s="95">
        <v>530</v>
      </c>
      <c r="F17" s="94">
        <v>530</v>
      </c>
      <c r="G17" s="96">
        <f t="shared" si="0"/>
        <v>100</v>
      </c>
      <c r="H17" s="94" t="e">
        <f>F17-#REF!</f>
        <v>#REF!</v>
      </c>
      <c r="I17" s="95">
        <v>220</v>
      </c>
      <c r="J17" s="94">
        <v>220</v>
      </c>
      <c r="K17" s="96">
        <f t="shared" si="8"/>
        <v>100</v>
      </c>
      <c r="L17" s="97"/>
      <c r="M17" s="98"/>
      <c r="N17" s="98"/>
      <c r="O17" s="95">
        <v>220</v>
      </c>
      <c r="P17" s="98">
        <v>0</v>
      </c>
      <c r="Q17" s="99">
        <v>520</v>
      </c>
      <c r="R17" s="100">
        <v>520</v>
      </c>
      <c r="S17" s="101">
        <f t="shared" si="1"/>
        <v>100</v>
      </c>
      <c r="T17" s="97"/>
      <c r="U17" s="100"/>
      <c r="V17" s="102"/>
      <c r="W17" s="100"/>
      <c r="X17" s="102"/>
      <c r="Y17" s="100"/>
      <c r="Z17" s="92" t="s">
        <v>69</v>
      </c>
      <c r="AA17" s="103">
        <v>10</v>
      </c>
      <c r="AB17" s="104">
        <v>10</v>
      </c>
      <c r="AC17" s="120"/>
      <c r="AD17" s="121"/>
      <c r="AE17" s="121"/>
      <c r="AF17" s="121"/>
      <c r="AG17" s="120">
        <v>0</v>
      </c>
      <c r="AH17" s="121">
        <v>100</v>
      </c>
      <c r="AI17" s="121"/>
      <c r="AJ17" s="121"/>
      <c r="AK17" s="121"/>
      <c r="AL17" s="121">
        <v>300</v>
      </c>
      <c r="AM17" s="121"/>
      <c r="AN17" s="121"/>
      <c r="AO17" s="108">
        <v>10</v>
      </c>
      <c r="AP17" s="108"/>
      <c r="AQ17" s="108">
        <v>10</v>
      </c>
      <c r="AR17" s="108"/>
      <c r="AS17" s="108"/>
      <c r="AT17" s="108"/>
      <c r="AU17" s="108"/>
      <c r="AV17" s="108"/>
      <c r="AW17" s="108"/>
      <c r="AX17" s="124">
        <v>220</v>
      </c>
      <c r="AY17" s="108">
        <v>205</v>
      </c>
      <c r="AZ17" s="107">
        <f t="shared" si="9"/>
        <v>93.181818181818173</v>
      </c>
      <c r="BA17" s="105">
        <f t="shared" si="3"/>
        <v>0</v>
      </c>
      <c r="BB17" s="124">
        <v>140</v>
      </c>
      <c r="BC17" s="108">
        <v>250</v>
      </c>
      <c r="BD17" s="108">
        <f t="shared" si="10"/>
        <v>178.57142857142858</v>
      </c>
      <c r="BE17" s="108">
        <f t="shared" si="4"/>
        <v>0</v>
      </c>
      <c r="BF17" s="124"/>
      <c r="BG17" s="108">
        <v>1100</v>
      </c>
      <c r="BH17" s="107"/>
      <c r="BI17" s="108">
        <f t="shared" si="5"/>
        <v>0</v>
      </c>
      <c r="BJ17" s="124">
        <v>1188</v>
      </c>
      <c r="BK17" s="108"/>
      <c r="BL17" s="109">
        <f t="shared" si="2"/>
        <v>0</v>
      </c>
      <c r="BM17" s="110">
        <f t="shared" si="6"/>
        <v>0</v>
      </c>
      <c r="BN17" s="124">
        <v>500</v>
      </c>
      <c r="BO17" s="108"/>
      <c r="BP17" s="111">
        <f t="shared" si="7"/>
        <v>20.643153526970956</v>
      </c>
      <c r="BQ17" s="104"/>
      <c r="BR17" s="112">
        <v>241</v>
      </c>
      <c r="BS17" s="104"/>
      <c r="BT17" s="104"/>
      <c r="BV17" s="113">
        <v>205</v>
      </c>
      <c r="BW17" s="113">
        <v>250</v>
      </c>
      <c r="BX17" s="113">
        <v>1100</v>
      </c>
      <c r="CA17" s="112"/>
    </row>
    <row r="18" spans="1:79" s="113" customFormat="1" ht="34.950000000000003" customHeight="1" x14ac:dyDescent="0.25">
      <c r="A18" s="91">
        <v>14</v>
      </c>
      <c r="B18" s="92" t="s">
        <v>70</v>
      </c>
      <c r="C18" s="93">
        <v>110</v>
      </c>
      <c r="D18" s="94"/>
      <c r="E18" s="95">
        <v>401</v>
      </c>
      <c r="F18" s="94">
        <v>401</v>
      </c>
      <c r="G18" s="96">
        <f t="shared" si="0"/>
        <v>100</v>
      </c>
      <c r="H18" s="94" t="e">
        <f>F18-#REF!</f>
        <v>#REF!</v>
      </c>
      <c r="I18" s="95">
        <v>962</v>
      </c>
      <c r="J18" s="94">
        <v>260</v>
      </c>
      <c r="K18" s="96">
        <f t="shared" si="8"/>
        <v>27.027027027027028</v>
      </c>
      <c r="L18" s="97"/>
      <c r="M18" s="98"/>
      <c r="N18" s="98"/>
      <c r="O18" s="95">
        <v>962</v>
      </c>
      <c r="P18" s="98"/>
      <c r="Q18" s="99">
        <v>429</v>
      </c>
      <c r="R18" s="100">
        <v>429</v>
      </c>
      <c r="S18" s="101">
        <f t="shared" si="1"/>
        <v>100</v>
      </c>
      <c r="T18" s="97"/>
      <c r="U18" s="100"/>
      <c r="V18" s="102"/>
      <c r="W18" s="100"/>
      <c r="X18" s="102"/>
      <c r="Y18" s="100"/>
      <c r="Z18" s="92" t="s">
        <v>71</v>
      </c>
      <c r="AA18" s="103"/>
      <c r="AB18" s="104"/>
      <c r="AC18" s="120"/>
      <c r="AD18" s="121"/>
      <c r="AE18" s="121"/>
      <c r="AF18" s="121"/>
      <c r="AG18" s="120">
        <v>98</v>
      </c>
      <c r="AH18" s="121">
        <v>98</v>
      </c>
      <c r="AI18" s="121"/>
      <c r="AJ18" s="121"/>
      <c r="AK18" s="121"/>
      <c r="AL18" s="121">
        <v>228</v>
      </c>
      <c r="AM18" s="121"/>
      <c r="AN18" s="121"/>
      <c r="AO18" s="108"/>
      <c r="AP18" s="108"/>
      <c r="AQ18" s="108"/>
      <c r="AR18" s="108"/>
      <c r="AS18" s="108"/>
      <c r="AT18" s="108"/>
      <c r="AU18" s="108"/>
      <c r="AV18" s="108"/>
      <c r="AW18" s="108"/>
      <c r="AX18" s="124">
        <v>962</v>
      </c>
      <c r="AY18" s="108">
        <v>962</v>
      </c>
      <c r="AZ18" s="108">
        <f t="shared" si="9"/>
        <v>100</v>
      </c>
      <c r="BA18" s="105">
        <f t="shared" si="3"/>
        <v>0</v>
      </c>
      <c r="BB18" s="124">
        <v>515</v>
      </c>
      <c r="BC18" s="108">
        <v>517</v>
      </c>
      <c r="BD18" s="105">
        <f t="shared" si="10"/>
        <v>100.3883495145631</v>
      </c>
      <c r="BE18" s="108">
        <f t="shared" si="4"/>
        <v>0</v>
      </c>
      <c r="BF18" s="124"/>
      <c r="BG18" s="108">
        <v>4100</v>
      </c>
      <c r="BH18" s="107"/>
      <c r="BI18" s="108">
        <f t="shared" si="5"/>
        <v>0</v>
      </c>
      <c r="BJ18" s="124"/>
      <c r="BK18" s="108"/>
      <c r="BL18" s="109"/>
      <c r="BM18" s="110">
        <f t="shared" si="6"/>
        <v>0</v>
      </c>
      <c r="BN18" s="124"/>
      <c r="BO18" s="108"/>
      <c r="BP18" s="111">
        <f t="shared" si="7"/>
        <v>38.60300925925926</v>
      </c>
      <c r="BQ18" s="104"/>
      <c r="BR18" s="112">
        <v>432</v>
      </c>
      <c r="BS18" s="104"/>
      <c r="BT18" s="104"/>
      <c r="BV18" s="113">
        <v>962</v>
      </c>
      <c r="BW18" s="113">
        <v>517</v>
      </c>
      <c r="BX18" s="113">
        <v>4100</v>
      </c>
      <c r="CA18" s="112">
        <v>40</v>
      </c>
    </row>
    <row r="19" spans="1:79" s="113" customFormat="1" ht="34.950000000000003" customHeight="1" x14ac:dyDescent="0.25">
      <c r="A19" s="91">
        <v>15</v>
      </c>
      <c r="B19" s="92" t="s">
        <v>72</v>
      </c>
      <c r="C19" s="93">
        <v>180</v>
      </c>
      <c r="D19" s="94"/>
      <c r="E19" s="95">
        <v>1071</v>
      </c>
      <c r="F19" s="94">
        <v>1071</v>
      </c>
      <c r="G19" s="96">
        <f t="shared" si="0"/>
        <v>100</v>
      </c>
      <c r="H19" s="94" t="e">
        <f>F19-#REF!</f>
        <v>#REF!</v>
      </c>
      <c r="I19" s="95">
        <v>1450</v>
      </c>
      <c r="J19" s="94">
        <v>500</v>
      </c>
      <c r="K19" s="96">
        <f t="shared" si="8"/>
        <v>34.482758620689658</v>
      </c>
      <c r="L19" s="130">
        <v>400</v>
      </c>
      <c r="M19" s="98"/>
      <c r="N19" s="98"/>
      <c r="O19" s="95">
        <v>1450</v>
      </c>
      <c r="P19" s="98"/>
      <c r="Q19" s="99">
        <f>823+60</f>
        <v>883</v>
      </c>
      <c r="R19" s="100">
        <v>883</v>
      </c>
      <c r="S19" s="101">
        <f t="shared" si="1"/>
        <v>100</v>
      </c>
      <c r="T19" s="97"/>
      <c r="U19" s="100"/>
      <c r="V19" s="102"/>
      <c r="W19" s="100"/>
      <c r="X19" s="102">
        <v>260</v>
      </c>
      <c r="Y19" s="100">
        <v>260</v>
      </c>
      <c r="Z19" s="92" t="s">
        <v>72</v>
      </c>
      <c r="AA19" s="103"/>
      <c r="AB19" s="104"/>
      <c r="AC19" s="120"/>
      <c r="AD19" s="121"/>
      <c r="AE19" s="121"/>
      <c r="AF19" s="121"/>
      <c r="AG19" s="120">
        <v>230</v>
      </c>
      <c r="AH19" s="121">
        <v>230</v>
      </c>
      <c r="AI19" s="121">
        <v>25</v>
      </c>
      <c r="AJ19" s="121"/>
      <c r="AK19" s="121"/>
      <c r="AL19" s="121">
        <v>623</v>
      </c>
      <c r="AM19" s="121"/>
      <c r="AN19" s="121"/>
      <c r="AO19" s="108"/>
      <c r="AP19" s="108"/>
      <c r="AQ19" s="108"/>
      <c r="AR19" s="108"/>
      <c r="AS19" s="108"/>
      <c r="AT19" s="108"/>
      <c r="AU19" s="108"/>
      <c r="AV19" s="108">
        <v>330</v>
      </c>
      <c r="AW19" s="108">
        <v>100</v>
      </c>
      <c r="AX19" s="124">
        <v>1346</v>
      </c>
      <c r="AY19" s="108">
        <v>1200</v>
      </c>
      <c r="AZ19" s="107">
        <f t="shared" si="9"/>
        <v>89.153046062407142</v>
      </c>
      <c r="BA19" s="105">
        <f t="shared" si="3"/>
        <v>35</v>
      </c>
      <c r="BB19" s="124">
        <v>635</v>
      </c>
      <c r="BC19" s="108">
        <v>635</v>
      </c>
      <c r="BD19" s="108">
        <f t="shared" si="10"/>
        <v>100</v>
      </c>
      <c r="BE19" s="108">
        <f t="shared" si="4"/>
        <v>0</v>
      </c>
      <c r="BF19" s="124">
        <v>4090</v>
      </c>
      <c r="BG19" s="108"/>
      <c r="BH19" s="107">
        <f t="shared" si="11"/>
        <v>0</v>
      </c>
      <c r="BI19" s="108">
        <f t="shared" si="5"/>
        <v>0</v>
      </c>
      <c r="BJ19" s="124"/>
      <c r="BK19" s="108"/>
      <c r="BL19" s="109"/>
      <c r="BM19" s="110">
        <f t="shared" si="6"/>
        <v>0</v>
      </c>
      <c r="BN19" s="124">
        <v>300</v>
      </c>
      <c r="BO19" s="108"/>
      <c r="BP19" s="111"/>
      <c r="BQ19" s="104"/>
      <c r="BR19" s="112"/>
      <c r="BS19" s="104">
        <v>450</v>
      </c>
      <c r="BT19" s="104"/>
      <c r="BV19" s="113">
        <v>1165</v>
      </c>
      <c r="BW19" s="113">
        <v>635</v>
      </c>
      <c r="CA19" s="112">
        <v>60</v>
      </c>
    </row>
    <row r="20" spans="1:79" s="113" customFormat="1" ht="34.950000000000003" customHeight="1" x14ac:dyDescent="0.25">
      <c r="A20" s="91">
        <v>16</v>
      </c>
      <c r="B20" s="92" t="s">
        <v>73</v>
      </c>
      <c r="C20" s="93"/>
      <c r="D20" s="94"/>
      <c r="E20" s="95">
        <v>297</v>
      </c>
      <c r="F20" s="94">
        <v>297</v>
      </c>
      <c r="G20" s="96">
        <f t="shared" si="0"/>
        <v>100</v>
      </c>
      <c r="H20" s="94" t="e">
        <f>F20-#REF!</f>
        <v>#REF!</v>
      </c>
      <c r="I20" s="95">
        <v>339</v>
      </c>
      <c r="J20" s="94">
        <v>339</v>
      </c>
      <c r="K20" s="96">
        <f t="shared" si="8"/>
        <v>100</v>
      </c>
      <c r="L20" s="97">
        <v>65</v>
      </c>
      <c r="M20" s="98">
        <v>15</v>
      </c>
      <c r="N20" s="98"/>
      <c r="O20" s="95">
        <v>339</v>
      </c>
      <c r="P20" s="98"/>
      <c r="Q20" s="99">
        <v>250</v>
      </c>
      <c r="R20" s="100">
        <v>250</v>
      </c>
      <c r="S20" s="101">
        <f t="shared" si="1"/>
        <v>100</v>
      </c>
      <c r="T20" s="97"/>
      <c r="U20" s="100"/>
      <c r="V20" s="102"/>
      <c r="W20" s="100">
        <v>30</v>
      </c>
      <c r="X20" s="102">
        <v>98</v>
      </c>
      <c r="Y20" s="100">
        <v>98</v>
      </c>
      <c r="Z20" s="92" t="s">
        <v>73</v>
      </c>
      <c r="AA20" s="103"/>
      <c r="AB20" s="104"/>
      <c r="AC20" s="120"/>
      <c r="AD20" s="121"/>
      <c r="AE20" s="121"/>
      <c r="AF20" s="121"/>
      <c r="AG20" s="120">
        <v>15</v>
      </c>
      <c r="AH20" s="121">
        <v>15</v>
      </c>
      <c r="AI20" s="121"/>
      <c r="AJ20" s="121"/>
      <c r="AK20" s="121"/>
      <c r="AL20" s="121">
        <v>50</v>
      </c>
      <c r="AM20" s="121"/>
      <c r="AN20" s="121"/>
      <c r="AO20" s="108"/>
      <c r="AP20" s="108"/>
      <c r="AQ20" s="108"/>
      <c r="AR20" s="108"/>
      <c r="AS20" s="108"/>
      <c r="AT20" s="108"/>
      <c r="AU20" s="108"/>
      <c r="AV20" s="108"/>
      <c r="AW20" s="108"/>
      <c r="AX20" s="124">
        <v>407</v>
      </c>
      <c r="AY20" s="108">
        <v>370</v>
      </c>
      <c r="AZ20" s="107">
        <f t="shared" si="9"/>
        <v>90.909090909090907</v>
      </c>
      <c r="BA20" s="105">
        <f t="shared" si="3"/>
        <v>0</v>
      </c>
      <c r="BB20" s="124">
        <v>300</v>
      </c>
      <c r="BC20" s="108">
        <v>270</v>
      </c>
      <c r="BD20" s="107">
        <f t="shared" si="10"/>
        <v>90</v>
      </c>
      <c r="BE20" s="108">
        <f t="shared" si="4"/>
        <v>0</v>
      </c>
      <c r="BF20" s="124">
        <v>325</v>
      </c>
      <c r="BG20" s="108"/>
      <c r="BH20" s="107">
        <f t="shared" si="11"/>
        <v>0</v>
      </c>
      <c r="BI20" s="108">
        <f t="shared" si="5"/>
        <v>0</v>
      </c>
      <c r="BJ20" s="124">
        <v>2244</v>
      </c>
      <c r="BK20" s="108">
        <v>900</v>
      </c>
      <c r="BL20" s="109">
        <f t="shared" si="2"/>
        <v>40.106951871657756</v>
      </c>
      <c r="BM20" s="110">
        <f t="shared" si="6"/>
        <v>0</v>
      </c>
      <c r="BN20" s="124">
        <v>250</v>
      </c>
      <c r="BO20" s="108"/>
      <c r="BP20" s="111">
        <f t="shared" si="7"/>
        <v>11.212189459824678</v>
      </c>
      <c r="BQ20" s="104"/>
      <c r="BR20" s="112">
        <v>217</v>
      </c>
      <c r="BS20" s="104"/>
      <c r="BT20" s="104"/>
      <c r="BV20" s="113">
        <v>370</v>
      </c>
      <c r="BW20" s="113">
        <v>270</v>
      </c>
      <c r="BY20" s="113">
        <v>900</v>
      </c>
      <c r="CA20" s="112">
        <v>20</v>
      </c>
    </row>
    <row r="21" spans="1:79" s="113" customFormat="1" ht="34.950000000000003" customHeight="1" x14ac:dyDescent="0.25">
      <c r="A21" s="91">
        <v>17</v>
      </c>
      <c r="B21" s="92" t="s">
        <v>74</v>
      </c>
      <c r="C21" s="93">
        <v>0</v>
      </c>
      <c r="D21" s="94"/>
      <c r="E21" s="95">
        <v>260</v>
      </c>
      <c r="F21" s="94">
        <v>260</v>
      </c>
      <c r="G21" s="96">
        <f t="shared" si="0"/>
        <v>100</v>
      </c>
      <c r="H21" s="94" t="e">
        <f>F21-#REF!</f>
        <v>#REF!</v>
      </c>
      <c r="I21" s="95">
        <v>120</v>
      </c>
      <c r="J21" s="94">
        <v>120</v>
      </c>
      <c r="K21" s="96">
        <f t="shared" si="8"/>
        <v>100</v>
      </c>
      <c r="L21" s="97">
        <v>53</v>
      </c>
      <c r="M21" s="98">
        <v>47</v>
      </c>
      <c r="N21" s="98"/>
      <c r="O21" s="95">
        <v>120</v>
      </c>
      <c r="P21" s="98"/>
      <c r="Q21" s="99">
        <v>180</v>
      </c>
      <c r="R21" s="100">
        <v>180</v>
      </c>
      <c r="S21" s="101">
        <f t="shared" si="1"/>
        <v>100</v>
      </c>
      <c r="T21" s="97"/>
      <c r="U21" s="100"/>
      <c r="V21" s="102"/>
      <c r="W21" s="100"/>
      <c r="X21" s="102">
        <v>149</v>
      </c>
      <c r="Y21" s="100">
        <v>149</v>
      </c>
      <c r="Z21" s="92" t="s">
        <v>74</v>
      </c>
      <c r="AA21" s="103"/>
      <c r="AB21" s="104"/>
      <c r="AC21" s="120"/>
      <c r="AD21" s="121"/>
      <c r="AE21" s="121"/>
      <c r="AF21" s="121"/>
      <c r="AG21" s="120">
        <v>57</v>
      </c>
      <c r="AH21" s="121">
        <v>57</v>
      </c>
      <c r="AI21" s="121"/>
      <c r="AJ21" s="121"/>
      <c r="AK21" s="121"/>
      <c r="AL21" s="121">
        <v>51</v>
      </c>
      <c r="AM21" s="121"/>
      <c r="AN21" s="121"/>
      <c r="AO21" s="108"/>
      <c r="AP21" s="108"/>
      <c r="AQ21" s="108"/>
      <c r="AR21" s="108"/>
      <c r="AS21" s="108"/>
      <c r="AT21" s="108"/>
      <c r="AU21" s="108"/>
      <c r="AV21" s="108"/>
      <c r="AW21" s="108"/>
      <c r="AX21" s="124">
        <v>286</v>
      </c>
      <c r="AY21" s="108">
        <v>286</v>
      </c>
      <c r="AZ21" s="108">
        <f t="shared" si="9"/>
        <v>100</v>
      </c>
      <c r="BA21" s="105">
        <f t="shared" si="3"/>
        <v>0</v>
      </c>
      <c r="BB21" s="124">
        <v>180</v>
      </c>
      <c r="BC21" s="108">
        <v>119</v>
      </c>
      <c r="BD21" s="107">
        <f t="shared" si="10"/>
        <v>66.111111111111114</v>
      </c>
      <c r="BE21" s="108">
        <f t="shared" si="4"/>
        <v>27</v>
      </c>
      <c r="BF21" s="124"/>
      <c r="BG21" s="108"/>
      <c r="BH21" s="107"/>
      <c r="BI21" s="108">
        <f t="shared" si="5"/>
        <v>0</v>
      </c>
      <c r="BJ21" s="124">
        <v>1125</v>
      </c>
      <c r="BK21" s="108">
        <v>1100</v>
      </c>
      <c r="BL21" s="109">
        <f t="shared" si="2"/>
        <v>97.777777777777771</v>
      </c>
      <c r="BM21" s="110">
        <f t="shared" si="6"/>
        <v>0</v>
      </c>
      <c r="BN21" s="124">
        <v>200</v>
      </c>
      <c r="BO21" s="108"/>
      <c r="BP21" s="111">
        <f t="shared" si="7"/>
        <v>10.882912927479991</v>
      </c>
      <c r="BQ21" s="104"/>
      <c r="BR21" s="112">
        <v>186</v>
      </c>
      <c r="BS21" s="104"/>
      <c r="BT21" s="104"/>
      <c r="BV21" s="113">
        <v>286</v>
      </c>
      <c r="BW21" s="113">
        <v>92</v>
      </c>
      <c r="BY21" s="113">
        <v>1100</v>
      </c>
      <c r="CA21" s="112"/>
    </row>
    <row r="22" spans="1:79" s="113" customFormat="1" ht="34.950000000000003" customHeight="1" x14ac:dyDescent="0.25">
      <c r="A22" s="91">
        <v>18</v>
      </c>
      <c r="B22" s="131" t="s">
        <v>75</v>
      </c>
      <c r="C22" s="93">
        <v>0</v>
      </c>
      <c r="D22" s="94"/>
      <c r="E22" s="95">
        <v>470</v>
      </c>
      <c r="F22" s="94">
        <v>470</v>
      </c>
      <c r="G22" s="96">
        <f t="shared" si="0"/>
        <v>100</v>
      </c>
      <c r="H22" s="94" t="e">
        <f>F22-#REF!</f>
        <v>#REF!</v>
      </c>
      <c r="I22" s="95">
        <v>546</v>
      </c>
      <c r="J22" s="94">
        <v>175</v>
      </c>
      <c r="K22" s="96">
        <f t="shared" si="8"/>
        <v>32.051282051282051</v>
      </c>
      <c r="L22" s="97"/>
      <c r="M22" s="98"/>
      <c r="N22" s="98"/>
      <c r="O22" s="95">
        <v>546</v>
      </c>
      <c r="P22" s="98"/>
      <c r="Q22" s="99">
        <v>60</v>
      </c>
      <c r="R22" s="100">
        <v>100</v>
      </c>
      <c r="S22" s="101">
        <f t="shared" si="1"/>
        <v>166.66666666666669</v>
      </c>
      <c r="T22" s="97"/>
      <c r="U22" s="100"/>
      <c r="V22" s="102"/>
      <c r="W22" s="100"/>
      <c r="X22" s="102"/>
      <c r="Y22" s="100">
        <v>50</v>
      </c>
      <c r="Z22" s="131" t="s">
        <v>75</v>
      </c>
      <c r="AA22" s="103">
        <v>200</v>
      </c>
      <c r="AB22" s="98">
        <v>200</v>
      </c>
      <c r="AC22" s="120">
        <v>3</v>
      </c>
      <c r="AD22" s="121"/>
      <c r="AE22" s="121">
        <v>3</v>
      </c>
      <c r="AF22" s="121"/>
      <c r="AG22" s="120">
        <v>0</v>
      </c>
      <c r="AH22" s="121"/>
      <c r="AI22" s="121"/>
      <c r="AJ22" s="121"/>
      <c r="AK22" s="121"/>
      <c r="AL22" s="121">
        <v>20</v>
      </c>
      <c r="AM22" s="121"/>
      <c r="AN22" s="121"/>
      <c r="AO22" s="108"/>
      <c r="AP22" s="108"/>
      <c r="AQ22" s="108">
        <v>265</v>
      </c>
      <c r="AR22" s="108"/>
      <c r="AS22" s="108"/>
      <c r="AT22" s="108"/>
      <c r="AU22" s="108"/>
      <c r="AV22" s="108"/>
      <c r="AW22" s="108"/>
      <c r="AX22" s="124">
        <v>783</v>
      </c>
      <c r="AY22" s="108">
        <v>250</v>
      </c>
      <c r="AZ22" s="107">
        <f t="shared" si="9"/>
        <v>31.928480204342275</v>
      </c>
      <c r="BA22" s="105">
        <f t="shared" si="3"/>
        <v>0</v>
      </c>
      <c r="BB22" s="124"/>
      <c r="BC22" s="108">
        <v>150</v>
      </c>
      <c r="BD22" s="105"/>
      <c r="BE22" s="108">
        <f t="shared" si="4"/>
        <v>0</v>
      </c>
      <c r="BF22" s="124"/>
      <c r="BG22" s="108"/>
      <c r="BH22" s="107"/>
      <c r="BI22" s="108">
        <f t="shared" si="5"/>
        <v>0</v>
      </c>
      <c r="BJ22" s="124"/>
      <c r="BK22" s="108"/>
      <c r="BL22" s="109"/>
      <c r="BM22" s="110">
        <f t="shared" si="6"/>
        <v>0</v>
      </c>
      <c r="BN22" s="124"/>
      <c r="BO22" s="108"/>
      <c r="BP22" s="111"/>
      <c r="BQ22" s="104"/>
      <c r="BR22" s="112"/>
      <c r="BS22" s="104"/>
      <c r="BT22" s="104"/>
      <c r="BV22" s="113">
        <v>250</v>
      </c>
      <c r="BW22" s="113">
        <v>150</v>
      </c>
      <c r="CA22" s="112">
        <v>30</v>
      </c>
    </row>
    <row r="23" spans="1:79" s="113" customFormat="1" ht="34.950000000000003" customHeight="1" x14ac:dyDescent="0.25">
      <c r="A23" s="91">
        <v>19</v>
      </c>
      <c r="B23" s="131" t="s">
        <v>76</v>
      </c>
      <c r="C23" s="93">
        <v>0</v>
      </c>
      <c r="D23" s="94"/>
      <c r="E23" s="95">
        <v>180</v>
      </c>
      <c r="F23" s="94">
        <v>180</v>
      </c>
      <c r="G23" s="96">
        <f t="shared" si="0"/>
        <v>100</v>
      </c>
      <c r="H23" s="94" t="e">
        <f>F23-#REF!</f>
        <v>#REF!</v>
      </c>
      <c r="I23" s="95">
        <v>1405</v>
      </c>
      <c r="J23" s="94">
        <v>1405</v>
      </c>
      <c r="K23" s="96">
        <f t="shared" si="8"/>
        <v>100</v>
      </c>
      <c r="L23" s="97"/>
      <c r="M23" s="98"/>
      <c r="N23" s="98"/>
      <c r="O23" s="95">
        <v>1405</v>
      </c>
      <c r="P23" s="98"/>
      <c r="Q23" s="99">
        <v>0</v>
      </c>
      <c r="R23" s="100"/>
      <c r="S23" s="101">
        <v>0</v>
      </c>
      <c r="T23" s="97"/>
      <c r="U23" s="100"/>
      <c r="V23" s="102"/>
      <c r="W23" s="100"/>
      <c r="X23" s="102">
        <v>180</v>
      </c>
      <c r="Y23" s="100">
        <v>180</v>
      </c>
      <c r="Z23" s="131" t="s">
        <v>76</v>
      </c>
      <c r="AA23" s="103"/>
      <c r="AB23" s="98"/>
      <c r="AC23" s="120"/>
      <c r="AD23" s="121"/>
      <c r="AE23" s="121"/>
      <c r="AF23" s="121"/>
      <c r="AG23" s="120">
        <v>80</v>
      </c>
      <c r="AH23" s="121">
        <v>80</v>
      </c>
      <c r="AI23" s="121"/>
      <c r="AJ23" s="121"/>
      <c r="AK23" s="121"/>
      <c r="AL23" s="121"/>
      <c r="AM23" s="121"/>
      <c r="AN23" s="121"/>
      <c r="AO23" s="108"/>
      <c r="AP23" s="108"/>
      <c r="AQ23" s="108"/>
      <c r="AR23" s="108"/>
      <c r="AS23" s="108"/>
      <c r="AT23" s="108"/>
      <c r="AU23" s="108"/>
      <c r="AV23" s="108"/>
      <c r="AW23" s="108"/>
      <c r="AX23" s="124">
        <v>1585</v>
      </c>
      <c r="AY23" s="108">
        <v>680</v>
      </c>
      <c r="AZ23" s="107">
        <f t="shared" si="9"/>
        <v>42.902208201892748</v>
      </c>
      <c r="BA23" s="105">
        <f t="shared" si="3"/>
        <v>0</v>
      </c>
      <c r="BB23" s="124">
        <v>110</v>
      </c>
      <c r="BC23" s="108">
        <v>460</v>
      </c>
      <c r="BD23" s="108">
        <f t="shared" si="10"/>
        <v>418.18181818181819</v>
      </c>
      <c r="BE23" s="108">
        <f t="shared" si="4"/>
        <v>0</v>
      </c>
      <c r="BF23" s="124">
        <v>580</v>
      </c>
      <c r="BG23" s="108">
        <v>158</v>
      </c>
      <c r="BH23" s="107">
        <f t="shared" si="11"/>
        <v>27.241379310344826</v>
      </c>
      <c r="BI23" s="108">
        <f t="shared" si="5"/>
        <v>15</v>
      </c>
      <c r="BJ23" s="124"/>
      <c r="BK23" s="108"/>
      <c r="BL23" s="109"/>
      <c r="BM23" s="110">
        <f t="shared" si="6"/>
        <v>0</v>
      </c>
      <c r="BN23" s="124"/>
      <c r="BO23" s="108"/>
      <c r="BP23" s="111"/>
      <c r="BQ23" s="104"/>
      <c r="BR23" s="112"/>
      <c r="BS23" s="104"/>
      <c r="BT23" s="104"/>
      <c r="BV23" s="113">
        <v>680</v>
      </c>
      <c r="BW23" s="113">
        <v>460</v>
      </c>
      <c r="BX23" s="113">
        <v>143</v>
      </c>
      <c r="CA23" s="112"/>
    </row>
    <row r="24" spans="1:79" s="113" customFormat="1" ht="34.950000000000003" customHeight="1" x14ac:dyDescent="0.25">
      <c r="A24" s="91">
        <v>20</v>
      </c>
      <c r="B24" s="131" t="s">
        <v>77</v>
      </c>
      <c r="C24" s="93">
        <v>0</v>
      </c>
      <c r="D24" s="94"/>
      <c r="E24" s="95">
        <v>97</v>
      </c>
      <c r="F24" s="94">
        <v>97</v>
      </c>
      <c r="G24" s="96">
        <f t="shared" si="0"/>
        <v>100</v>
      </c>
      <c r="H24" s="94" t="e">
        <f>F24-#REF!</f>
        <v>#REF!</v>
      </c>
      <c r="I24" s="95">
        <v>200</v>
      </c>
      <c r="J24" s="94">
        <v>200</v>
      </c>
      <c r="K24" s="96">
        <f t="shared" si="8"/>
        <v>100</v>
      </c>
      <c r="L24" s="97"/>
      <c r="M24" s="98"/>
      <c r="N24" s="98"/>
      <c r="O24" s="95">
        <v>200</v>
      </c>
      <c r="P24" s="98"/>
      <c r="Q24" s="99">
        <v>0</v>
      </c>
      <c r="R24" s="100"/>
      <c r="S24" s="101">
        <v>0</v>
      </c>
      <c r="T24" s="97"/>
      <c r="U24" s="100"/>
      <c r="V24" s="102"/>
      <c r="W24" s="100"/>
      <c r="X24" s="102">
        <v>97</v>
      </c>
      <c r="Y24" s="100">
        <v>97</v>
      </c>
      <c r="Z24" s="131" t="s">
        <v>77</v>
      </c>
      <c r="AA24" s="103"/>
      <c r="AB24" s="98"/>
      <c r="AC24" s="120"/>
      <c r="AD24" s="121"/>
      <c r="AE24" s="121"/>
      <c r="AF24" s="121"/>
      <c r="AG24" s="120">
        <v>97</v>
      </c>
      <c r="AH24" s="121">
        <v>97</v>
      </c>
      <c r="AI24" s="121"/>
      <c r="AJ24" s="121"/>
      <c r="AK24" s="121"/>
      <c r="AL24" s="121"/>
      <c r="AM24" s="121"/>
      <c r="AN24" s="121"/>
      <c r="AO24" s="108"/>
      <c r="AP24" s="108"/>
      <c r="AQ24" s="108"/>
      <c r="AR24" s="108"/>
      <c r="AS24" s="108"/>
      <c r="AT24" s="108"/>
      <c r="AU24" s="108"/>
      <c r="AV24" s="108"/>
      <c r="AW24" s="108"/>
      <c r="AX24" s="124">
        <v>383</v>
      </c>
      <c r="AY24" s="108">
        <v>300</v>
      </c>
      <c r="AZ24" s="107">
        <f t="shared" si="9"/>
        <v>78.328981723237604</v>
      </c>
      <c r="BA24" s="105">
        <f t="shared" si="3"/>
        <v>0</v>
      </c>
      <c r="BB24" s="124"/>
      <c r="BC24" s="108">
        <v>350</v>
      </c>
      <c r="BD24" s="105"/>
      <c r="BE24" s="108">
        <f t="shared" si="4"/>
        <v>249</v>
      </c>
      <c r="BF24" s="124">
        <v>573</v>
      </c>
      <c r="BG24" s="108">
        <v>180</v>
      </c>
      <c r="BH24" s="107">
        <f t="shared" si="11"/>
        <v>31.413612565445025</v>
      </c>
      <c r="BI24" s="108">
        <f t="shared" si="5"/>
        <v>22</v>
      </c>
      <c r="BJ24" s="124"/>
      <c r="BK24" s="108"/>
      <c r="BL24" s="109"/>
      <c r="BM24" s="110">
        <f t="shared" si="6"/>
        <v>0</v>
      </c>
      <c r="BN24" s="124"/>
      <c r="BO24" s="108"/>
      <c r="BP24" s="111">
        <f t="shared" si="7"/>
        <v>10.600961538461537</v>
      </c>
      <c r="BQ24" s="104">
        <v>180</v>
      </c>
      <c r="BR24" s="112">
        <v>208</v>
      </c>
      <c r="BS24" s="104"/>
      <c r="BT24" s="104">
        <v>180</v>
      </c>
      <c r="BV24" s="113">
        <v>300</v>
      </c>
      <c r="BW24" s="113">
        <v>101</v>
      </c>
      <c r="BX24" s="113">
        <v>158</v>
      </c>
      <c r="CA24" s="112"/>
    </row>
    <row r="25" spans="1:79" s="113" customFormat="1" ht="34.950000000000003" customHeight="1" x14ac:dyDescent="0.25">
      <c r="A25" s="91">
        <v>21</v>
      </c>
      <c r="B25" s="131" t="s">
        <v>78</v>
      </c>
      <c r="C25" s="93">
        <v>0</v>
      </c>
      <c r="D25" s="93">
        <v>20</v>
      </c>
      <c r="E25" s="129">
        <v>200</v>
      </c>
      <c r="F25" s="93">
        <v>100</v>
      </c>
      <c r="G25" s="96">
        <v>0</v>
      </c>
      <c r="H25" s="94" t="e">
        <f>F25-#REF!</f>
        <v>#REF!</v>
      </c>
      <c r="I25" s="129"/>
      <c r="J25" s="93"/>
      <c r="K25" s="96"/>
      <c r="L25" s="97"/>
      <c r="M25" s="98"/>
      <c r="N25" s="98"/>
      <c r="O25" s="129"/>
      <c r="P25" s="98"/>
      <c r="Q25" s="99">
        <v>0</v>
      </c>
      <c r="R25" s="98"/>
      <c r="S25" s="101">
        <v>0</v>
      </c>
      <c r="T25" s="97">
        <v>200</v>
      </c>
      <c r="U25" s="98">
        <v>200</v>
      </c>
      <c r="V25" s="97"/>
      <c r="W25" s="98"/>
      <c r="X25" s="97"/>
      <c r="Y25" s="98"/>
      <c r="Z25" s="131" t="s">
        <v>78</v>
      </c>
      <c r="AA25" s="103"/>
      <c r="AB25" s="104"/>
      <c r="AC25" s="103"/>
      <c r="AD25" s="104"/>
      <c r="AE25" s="104"/>
      <c r="AF25" s="104"/>
      <c r="AG25" s="103"/>
      <c r="AH25" s="104"/>
      <c r="AI25" s="104"/>
      <c r="AJ25" s="104"/>
      <c r="AK25" s="104"/>
      <c r="AL25" s="104"/>
      <c r="AM25" s="104"/>
      <c r="AN25" s="104">
        <v>200</v>
      </c>
      <c r="AO25" s="105"/>
      <c r="AP25" s="105"/>
      <c r="AQ25" s="105"/>
      <c r="AR25" s="105"/>
      <c r="AS25" s="105"/>
      <c r="AT25" s="105"/>
      <c r="AU25" s="105"/>
      <c r="AV25" s="105"/>
      <c r="AW25" s="105"/>
      <c r="AX25" s="106">
        <v>0</v>
      </c>
      <c r="AY25" s="105"/>
      <c r="AZ25" s="107"/>
      <c r="BA25" s="105">
        <f t="shared" si="3"/>
        <v>0</v>
      </c>
      <c r="BB25" s="106"/>
      <c r="BC25" s="105"/>
      <c r="BD25" s="105"/>
      <c r="BE25" s="108">
        <f t="shared" si="4"/>
        <v>0</v>
      </c>
      <c r="BF25" s="106"/>
      <c r="BG25" s="105"/>
      <c r="BH25" s="107"/>
      <c r="BI25" s="108">
        <f t="shared" si="5"/>
        <v>0</v>
      </c>
      <c r="BJ25" s="106"/>
      <c r="BK25" s="105"/>
      <c r="BL25" s="109"/>
      <c r="BM25" s="110">
        <f t="shared" si="6"/>
        <v>0</v>
      </c>
      <c r="BN25" s="106"/>
      <c r="BO25" s="105"/>
      <c r="BP25" s="111"/>
      <c r="BQ25" s="104"/>
      <c r="BR25" s="112"/>
      <c r="BS25" s="104"/>
      <c r="BT25" s="104"/>
      <c r="CA25" s="112"/>
    </row>
    <row r="26" spans="1:79" s="113" customFormat="1" ht="34.950000000000003" customHeight="1" x14ac:dyDescent="0.25">
      <c r="A26" s="91">
        <v>22</v>
      </c>
      <c r="B26" s="131" t="s">
        <v>79</v>
      </c>
      <c r="C26" s="93">
        <v>200</v>
      </c>
      <c r="D26" s="94"/>
      <c r="E26" s="95">
        <v>772</v>
      </c>
      <c r="F26" s="94">
        <v>772</v>
      </c>
      <c r="G26" s="96">
        <f>F26/E26*100</f>
        <v>100</v>
      </c>
      <c r="H26" s="94" t="e">
        <f>F26-#REF!</f>
        <v>#REF!</v>
      </c>
      <c r="I26" s="95">
        <v>1138</v>
      </c>
      <c r="J26" s="94"/>
      <c r="K26" s="96">
        <f t="shared" si="8"/>
        <v>0</v>
      </c>
      <c r="L26" s="130">
        <v>59</v>
      </c>
      <c r="M26" s="98"/>
      <c r="N26" s="98"/>
      <c r="O26" s="95">
        <v>1138</v>
      </c>
      <c r="P26" s="98"/>
      <c r="Q26" s="99">
        <v>741</v>
      </c>
      <c r="R26" s="98">
        <v>741</v>
      </c>
      <c r="S26" s="101">
        <f t="shared" si="1"/>
        <v>100</v>
      </c>
      <c r="T26" s="97"/>
      <c r="U26" s="98"/>
      <c r="V26" s="97">
        <v>170</v>
      </c>
      <c r="W26" s="98">
        <v>170</v>
      </c>
      <c r="X26" s="97">
        <v>286</v>
      </c>
      <c r="Y26" s="98">
        <v>286</v>
      </c>
      <c r="Z26" s="131" t="s">
        <v>79</v>
      </c>
      <c r="AA26" s="103"/>
      <c r="AB26" s="104"/>
      <c r="AC26" s="103"/>
      <c r="AD26" s="104"/>
      <c r="AE26" s="104"/>
      <c r="AF26" s="104"/>
      <c r="AG26" s="103">
        <v>280</v>
      </c>
      <c r="AH26" s="104">
        <v>280</v>
      </c>
      <c r="AI26" s="104"/>
      <c r="AJ26" s="104"/>
      <c r="AK26" s="104"/>
      <c r="AL26" s="104">
        <v>743</v>
      </c>
      <c r="AM26" s="104">
        <v>170</v>
      </c>
      <c r="AN26" s="104"/>
      <c r="AO26" s="104"/>
      <c r="AP26" s="132"/>
      <c r="AQ26" s="132"/>
      <c r="AR26" s="132"/>
      <c r="AS26" s="132"/>
      <c r="AT26" s="132"/>
      <c r="AU26" s="132"/>
      <c r="AV26" s="132"/>
      <c r="AW26" s="132"/>
      <c r="AX26" s="103">
        <v>1574</v>
      </c>
      <c r="AY26" s="132">
        <v>1100</v>
      </c>
      <c r="AZ26" s="107">
        <f t="shared" si="9"/>
        <v>69.885641677255407</v>
      </c>
      <c r="BA26" s="105">
        <f t="shared" si="3"/>
        <v>0</v>
      </c>
      <c r="BB26" s="103">
        <v>780</v>
      </c>
      <c r="BC26" s="132">
        <v>479</v>
      </c>
      <c r="BD26" s="105">
        <f t="shared" si="10"/>
        <v>61.410256410256416</v>
      </c>
      <c r="BE26" s="108">
        <f t="shared" si="4"/>
        <v>0</v>
      </c>
      <c r="BF26" s="103"/>
      <c r="BG26" s="132">
        <v>2086</v>
      </c>
      <c r="BH26" s="107"/>
      <c r="BI26" s="108">
        <f t="shared" si="5"/>
        <v>0</v>
      </c>
      <c r="BJ26" s="103">
        <v>3750</v>
      </c>
      <c r="BK26" s="132"/>
      <c r="BL26" s="109">
        <f t="shared" si="2"/>
        <v>0</v>
      </c>
      <c r="BM26" s="110">
        <f t="shared" si="6"/>
        <v>0</v>
      </c>
      <c r="BN26" s="103"/>
      <c r="BO26" s="132"/>
      <c r="BP26" s="111">
        <f t="shared" si="7"/>
        <v>14.593364197530862</v>
      </c>
      <c r="BQ26" s="104"/>
      <c r="BR26" s="112">
        <v>648</v>
      </c>
      <c r="BS26" s="104"/>
      <c r="BT26" s="104"/>
      <c r="BV26" s="113">
        <v>1100</v>
      </c>
      <c r="BW26" s="113">
        <v>479</v>
      </c>
      <c r="BX26" s="113">
        <v>2086</v>
      </c>
      <c r="CA26" s="112"/>
    </row>
    <row r="27" spans="1:79" s="138" customFormat="1" ht="34.950000000000003" customHeight="1" x14ac:dyDescent="0.25">
      <c r="A27" s="133">
        <v>23</v>
      </c>
      <c r="B27" s="131" t="s">
        <v>80</v>
      </c>
      <c r="C27" s="134"/>
      <c r="D27" s="135"/>
      <c r="E27" s="95"/>
      <c r="F27" s="135">
        <v>80</v>
      </c>
      <c r="G27" s="96"/>
      <c r="H27" s="135"/>
      <c r="I27" s="95">
        <v>135</v>
      </c>
      <c r="J27" s="135">
        <v>135</v>
      </c>
      <c r="K27" s="96">
        <f t="shared" si="8"/>
        <v>100</v>
      </c>
      <c r="L27" s="97"/>
      <c r="M27" s="136"/>
      <c r="N27" s="136"/>
      <c r="O27" s="95">
        <v>135</v>
      </c>
      <c r="P27" s="136"/>
      <c r="Q27" s="99">
        <v>0</v>
      </c>
      <c r="R27" s="136"/>
      <c r="S27" s="101"/>
      <c r="T27" s="97"/>
      <c r="U27" s="136"/>
      <c r="V27" s="97"/>
      <c r="W27" s="136"/>
      <c r="X27" s="97">
        <v>80</v>
      </c>
      <c r="Y27" s="136">
        <v>80</v>
      </c>
      <c r="Z27" s="137" t="s">
        <v>80</v>
      </c>
      <c r="AA27" s="103"/>
      <c r="AB27" s="132"/>
      <c r="AC27" s="103"/>
      <c r="AD27" s="132"/>
      <c r="AE27" s="132"/>
      <c r="AF27" s="132"/>
      <c r="AG27" s="103">
        <v>80</v>
      </c>
      <c r="AH27" s="132">
        <v>80</v>
      </c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03">
        <v>240</v>
      </c>
      <c r="AY27" s="132">
        <v>240</v>
      </c>
      <c r="AZ27" s="108">
        <f t="shared" si="9"/>
        <v>100</v>
      </c>
      <c r="BA27" s="105">
        <f t="shared" si="3"/>
        <v>0</v>
      </c>
      <c r="BB27" s="103">
        <v>470</v>
      </c>
      <c r="BC27" s="132">
        <v>470</v>
      </c>
      <c r="BD27" s="105">
        <f t="shared" si="10"/>
        <v>100</v>
      </c>
      <c r="BE27" s="108">
        <f t="shared" si="4"/>
        <v>170</v>
      </c>
      <c r="BF27" s="103"/>
      <c r="BG27" s="132"/>
      <c r="BH27" s="107"/>
      <c r="BI27" s="108">
        <f t="shared" si="5"/>
        <v>0</v>
      </c>
      <c r="BJ27" s="103"/>
      <c r="BK27" s="132"/>
      <c r="BL27" s="109"/>
      <c r="BM27" s="110">
        <f t="shared" si="6"/>
        <v>0</v>
      </c>
      <c r="BN27" s="103"/>
      <c r="BO27" s="132"/>
      <c r="BP27" s="111"/>
      <c r="BQ27" s="132"/>
      <c r="BR27" s="112"/>
      <c r="BS27" s="132"/>
      <c r="BT27" s="132"/>
      <c r="BV27" s="138">
        <v>240</v>
      </c>
      <c r="BW27" s="138">
        <v>300</v>
      </c>
      <c r="CA27" s="139"/>
    </row>
    <row r="28" spans="1:79" s="138" customFormat="1" ht="34.950000000000003" customHeight="1" x14ac:dyDescent="0.25">
      <c r="A28" s="133">
        <v>24</v>
      </c>
      <c r="B28" s="131" t="s">
        <v>81</v>
      </c>
      <c r="C28" s="134"/>
      <c r="D28" s="135"/>
      <c r="E28" s="95"/>
      <c r="F28" s="135"/>
      <c r="G28" s="96"/>
      <c r="H28" s="135"/>
      <c r="I28" s="95">
        <v>185</v>
      </c>
      <c r="J28" s="135">
        <v>185</v>
      </c>
      <c r="K28" s="96">
        <f t="shared" si="8"/>
        <v>100</v>
      </c>
      <c r="L28" s="97"/>
      <c r="M28" s="136"/>
      <c r="N28" s="136"/>
      <c r="O28" s="95">
        <v>185</v>
      </c>
      <c r="P28" s="136"/>
      <c r="Q28" s="99">
        <v>0</v>
      </c>
      <c r="R28" s="136"/>
      <c r="S28" s="101"/>
      <c r="T28" s="97"/>
      <c r="U28" s="136"/>
      <c r="V28" s="97"/>
      <c r="W28" s="136"/>
      <c r="X28" s="97"/>
      <c r="Y28" s="136"/>
      <c r="Z28" s="137" t="s">
        <v>81</v>
      </c>
      <c r="AA28" s="103"/>
      <c r="AB28" s="132"/>
      <c r="AC28" s="103"/>
      <c r="AD28" s="132"/>
      <c r="AE28" s="132"/>
      <c r="AF28" s="132"/>
      <c r="AG28" s="103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03">
        <v>185</v>
      </c>
      <c r="AY28" s="132">
        <v>185</v>
      </c>
      <c r="AZ28" s="108">
        <f t="shared" si="9"/>
        <v>100</v>
      </c>
      <c r="BA28" s="105">
        <f t="shared" si="3"/>
        <v>0</v>
      </c>
      <c r="BB28" s="103"/>
      <c r="BC28" s="132">
        <v>24</v>
      </c>
      <c r="BD28" s="105"/>
      <c r="BE28" s="108">
        <f t="shared" si="4"/>
        <v>0</v>
      </c>
      <c r="BF28" s="103"/>
      <c r="BG28" s="132">
        <v>2199</v>
      </c>
      <c r="BH28" s="107"/>
      <c r="BI28" s="108">
        <f t="shared" si="5"/>
        <v>0</v>
      </c>
      <c r="BJ28" s="103"/>
      <c r="BK28" s="132"/>
      <c r="BL28" s="109"/>
      <c r="BM28" s="110">
        <f t="shared" si="6"/>
        <v>0</v>
      </c>
      <c r="BN28" s="103"/>
      <c r="BO28" s="132"/>
      <c r="BP28" s="111"/>
      <c r="BQ28" s="132"/>
      <c r="BR28" s="112"/>
      <c r="BS28" s="132"/>
      <c r="BT28" s="132"/>
      <c r="BV28" s="138">
        <v>185</v>
      </c>
      <c r="BW28" s="138">
        <v>24</v>
      </c>
      <c r="BX28" s="138">
        <v>2199</v>
      </c>
      <c r="CA28" s="139"/>
    </row>
    <row r="29" spans="1:79" s="155" customFormat="1" ht="34.950000000000003" customHeight="1" x14ac:dyDescent="0.25">
      <c r="A29" s="140"/>
      <c r="B29" s="141" t="s">
        <v>82</v>
      </c>
      <c r="C29" s="142">
        <f>SUM(C5:C28)</f>
        <v>3809.5</v>
      </c>
      <c r="D29" s="142">
        <f t="shared" ref="D29:P29" si="12">SUM(D5:D28)</f>
        <v>52</v>
      </c>
      <c r="E29" s="142">
        <f t="shared" si="12"/>
        <v>22165</v>
      </c>
      <c r="F29" s="142">
        <f t="shared" si="12"/>
        <v>22145</v>
      </c>
      <c r="G29" s="143">
        <f>F29/E29*100</f>
        <v>99.909767651703135</v>
      </c>
      <c r="H29" s="142" t="e">
        <f t="shared" si="12"/>
        <v>#REF!</v>
      </c>
      <c r="I29" s="142">
        <f t="shared" si="12"/>
        <v>22791</v>
      </c>
      <c r="J29" s="142">
        <f t="shared" si="12"/>
        <v>17165</v>
      </c>
      <c r="K29" s="143">
        <f t="shared" si="8"/>
        <v>75.314817252424206</v>
      </c>
      <c r="L29" s="142">
        <f t="shared" si="12"/>
        <v>4525</v>
      </c>
      <c r="M29" s="142">
        <f t="shared" si="12"/>
        <v>2397</v>
      </c>
      <c r="N29" s="142">
        <f>SUM(N5:N28)</f>
        <v>145</v>
      </c>
      <c r="O29" s="142">
        <f t="shared" si="12"/>
        <v>22791</v>
      </c>
      <c r="P29" s="142">
        <f t="shared" si="12"/>
        <v>770</v>
      </c>
      <c r="Q29" s="142">
        <f>SUM(Q5:Q28)</f>
        <v>19673</v>
      </c>
      <c r="R29" s="142">
        <f>SUM(R5:R28)</f>
        <v>19713</v>
      </c>
      <c r="S29" s="144">
        <f t="shared" si="1"/>
        <v>100.20332435317441</v>
      </c>
      <c r="T29" s="145">
        <f t="shared" ref="T29:AT29" si="13">SUM(T5:T28)</f>
        <v>555</v>
      </c>
      <c r="U29" s="145">
        <f t="shared" si="13"/>
        <v>555</v>
      </c>
      <c r="V29" s="145">
        <f t="shared" si="13"/>
        <v>1701</v>
      </c>
      <c r="W29" s="145">
        <f t="shared" si="13"/>
        <v>1806</v>
      </c>
      <c r="X29" s="145">
        <f t="shared" si="13"/>
        <v>3136</v>
      </c>
      <c r="Y29" s="145">
        <f t="shared" si="13"/>
        <v>3146</v>
      </c>
      <c r="Z29" s="146" t="s">
        <v>83</v>
      </c>
      <c r="AA29" s="145">
        <f t="shared" si="13"/>
        <v>500</v>
      </c>
      <c r="AB29" s="145">
        <f t="shared" si="13"/>
        <v>500</v>
      </c>
      <c r="AC29" s="142">
        <f t="shared" si="13"/>
        <v>73</v>
      </c>
      <c r="AD29" s="142">
        <f t="shared" si="13"/>
        <v>20</v>
      </c>
      <c r="AE29" s="142">
        <f t="shared" si="13"/>
        <v>23</v>
      </c>
      <c r="AF29" s="142">
        <f t="shared" si="13"/>
        <v>30</v>
      </c>
      <c r="AG29" s="142">
        <f t="shared" si="13"/>
        <v>4544</v>
      </c>
      <c r="AH29" s="142">
        <f t="shared" si="13"/>
        <v>4864</v>
      </c>
      <c r="AI29" s="142">
        <f t="shared" si="13"/>
        <v>2398</v>
      </c>
      <c r="AJ29" s="142">
        <f t="shared" si="13"/>
        <v>125</v>
      </c>
      <c r="AK29" s="142">
        <f t="shared" si="13"/>
        <v>30</v>
      </c>
      <c r="AL29" s="142">
        <f t="shared" si="13"/>
        <v>16695</v>
      </c>
      <c r="AM29" s="142">
        <f t="shared" si="13"/>
        <v>1696</v>
      </c>
      <c r="AN29" s="142">
        <f t="shared" si="13"/>
        <v>600</v>
      </c>
      <c r="AO29" s="142">
        <f t="shared" si="13"/>
        <v>260</v>
      </c>
      <c r="AP29" s="142">
        <f t="shared" si="13"/>
        <v>73</v>
      </c>
      <c r="AQ29" s="142">
        <f t="shared" si="13"/>
        <v>445</v>
      </c>
      <c r="AR29" s="142">
        <f t="shared" si="13"/>
        <v>0</v>
      </c>
      <c r="AS29" s="142">
        <f t="shared" si="13"/>
        <v>17</v>
      </c>
      <c r="AT29" s="142">
        <f t="shared" si="13"/>
        <v>30</v>
      </c>
      <c r="AU29" s="142">
        <f>SUM(AU5:AU28)</f>
        <v>15</v>
      </c>
      <c r="AV29" s="142">
        <f>SUM(AV5:AV28)</f>
        <v>501</v>
      </c>
      <c r="AW29" s="142">
        <f>SUM(AW5:AW28)</f>
        <v>4151</v>
      </c>
      <c r="AX29" s="142">
        <f t="shared" ref="AX29:CA29" si="14">SUM(AX5:AX28)</f>
        <v>27875</v>
      </c>
      <c r="AY29" s="142">
        <f t="shared" si="14"/>
        <v>23206</v>
      </c>
      <c r="AZ29" s="147">
        <f t="shared" si="9"/>
        <v>83.250224215246632</v>
      </c>
      <c r="BA29" s="148">
        <f>SUM(BA5:BA28)</f>
        <v>775</v>
      </c>
      <c r="BB29" s="142">
        <f t="shared" si="14"/>
        <v>12000</v>
      </c>
      <c r="BC29" s="142">
        <f t="shared" si="14"/>
        <v>13104</v>
      </c>
      <c r="BD29" s="147">
        <f t="shared" si="10"/>
        <v>109.2</v>
      </c>
      <c r="BE29" s="149">
        <f>SUM(BE5:BE28)</f>
        <v>702</v>
      </c>
      <c r="BF29" s="142">
        <f t="shared" si="14"/>
        <v>58000</v>
      </c>
      <c r="BG29" s="142">
        <f t="shared" si="14"/>
        <v>71378</v>
      </c>
      <c r="BH29" s="147">
        <f t="shared" si="11"/>
        <v>123.06551724137931</v>
      </c>
      <c r="BI29" s="149">
        <f>SUM(BI5:BI28)</f>
        <v>2893</v>
      </c>
      <c r="BJ29" s="142">
        <f t="shared" si="14"/>
        <v>67500</v>
      </c>
      <c r="BK29" s="142">
        <f t="shared" si="14"/>
        <v>33726</v>
      </c>
      <c r="BL29" s="150">
        <f>BK29/BJ29*100</f>
        <v>49.964444444444446</v>
      </c>
      <c r="BM29" s="151">
        <f>SUM(BM5:BM28)</f>
        <v>1927</v>
      </c>
      <c r="BN29" s="142">
        <f t="shared" si="14"/>
        <v>14110</v>
      </c>
      <c r="BO29" s="142">
        <f t="shared" si="14"/>
        <v>0</v>
      </c>
      <c r="BP29" s="144">
        <f>((BC29*0.45)+(BG29*0.35)+(BK29/1.33*0.18))/BR29*10</f>
        <v>25.687433724185809</v>
      </c>
      <c r="BQ29" s="152">
        <f>SUM(BQ5:BQ28)</f>
        <v>10761</v>
      </c>
      <c r="BR29" s="153">
        <f t="shared" si="14"/>
        <v>13798</v>
      </c>
      <c r="BS29" s="153">
        <f t="shared" si="14"/>
        <v>1220</v>
      </c>
      <c r="BT29" s="142">
        <f t="shared" si="14"/>
        <v>3715</v>
      </c>
      <c r="BU29" s="154">
        <f t="shared" si="14"/>
        <v>0</v>
      </c>
      <c r="BV29" s="142">
        <f t="shared" si="14"/>
        <v>22431</v>
      </c>
      <c r="BW29" s="142">
        <f t="shared" si="14"/>
        <v>12402</v>
      </c>
      <c r="BX29" s="142">
        <f t="shared" si="14"/>
        <v>68485</v>
      </c>
      <c r="BY29" s="142">
        <f t="shared" si="14"/>
        <v>31799</v>
      </c>
      <c r="BZ29" s="142">
        <f t="shared" si="14"/>
        <v>0</v>
      </c>
      <c r="CA29" s="142">
        <f t="shared" si="14"/>
        <v>1009</v>
      </c>
    </row>
    <row r="30" spans="1:79" s="171" customFormat="1" ht="34.950000000000003" customHeight="1" x14ac:dyDescent="0.25">
      <c r="A30" s="156"/>
      <c r="B30" s="157" t="s">
        <v>84</v>
      </c>
      <c r="C30" s="158">
        <v>200</v>
      </c>
      <c r="D30" s="158"/>
      <c r="E30" s="158">
        <v>6000</v>
      </c>
      <c r="F30" s="158">
        <v>6000</v>
      </c>
      <c r="G30" s="159">
        <f>F30/E30*100</f>
        <v>100</v>
      </c>
      <c r="H30" s="159"/>
      <c r="I30" s="158">
        <v>9455</v>
      </c>
      <c r="J30" s="158">
        <v>5000</v>
      </c>
      <c r="K30" s="160">
        <f t="shared" si="8"/>
        <v>52.882072977260705</v>
      </c>
      <c r="L30" s="161">
        <v>70</v>
      </c>
      <c r="M30" s="161">
        <v>70</v>
      </c>
      <c r="N30" s="161"/>
      <c r="O30" s="161"/>
      <c r="P30" s="161"/>
      <c r="Q30" s="161">
        <f>5480+190</f>
        <v>5670</v>
      </c>
      <c r="R30" s="161">
        <v>5670</v>
      </c>
      <c r="S30" s="162">
        <f t="shared" si="1"/>
        <v>100</v>
      </c>
      <c r="T30" s="161">
        <v>0</v>
      </c>
      <c r="U30" s="161"/>
      <c r="V30" s="161">
        <v>0</v>
      </c>
      <c r="W30" s="161"/>
      <c r="X30" s="161">
        <v>620</v>
      </c>
      <c r="Y30" s="161">
        <v>620</v>
      </c>
      <c r="Z30" s="161" t="s">
        <v>84</v>
      </c>
      <c r="AA30" s="161">
        <v>1811</v>
      </c>
      <c r="AB30" s="161">
        <v>1811</v>
      </c>
      <c r="AC30" s="161">
        <v>170</v>
      </c>
      <c r="AD30" s="161">
        <v>45</v>
      </c>
      <c r="AE30" s="161">
        <v>30</v>
      </c>
      <c r="AF30" s="161">
        <v>35</v>
      </c>
      <c r="AG30" s="161"/>
      <c r="AH30" s="161"/>
      <c r="AI30" s="161"/>
      <c r="AJ30" s="161"/>
      <c r="AK30" s="161"/>
      <c r="AL30" s="161">
        <v>1000</v>
      </c>
      <c r="AM30" s="161"/>
      <c r="AN30" s="161"/>
      <c r="AO30" s="161"/>
      <c r="AP30" s="156"/>
      <c r="AQ30" s="156"/>
      <c r="AR30" s="156"/>
      <c r="AS30" s="156"/>
      <c r="AT30" s="156"/>
      <c r="AU30" s="156"/>
      <c r="AV30" s="156"/>
      <c r="AW30" s="156"/>
      <c r="AX30" s="156">
        <v>8470</v>
      </c>
      <c r="AY30" s="156">
        <v>6700</v>
      </c>
      <c r="AZ30" s="163">
        <f t="shared" si="9"/>
        <v>79.102715466351825</v>
      </c>
      <c r="BA30" s="164">
        <f t="shared" si="3"/>
        <v>0</v>
      </c>
      <c r="BB30" s="156">
        <v>2000</v>
      </c>
      <c r="BC30" s="156">
        <v>2760</v>
      </c>
      <c r="BD30" s="165">
        <f t="shared" si="10"/>
        <v>138</v>
      </c>
      <c r="BE30" s="166">
        <f t="shared" si="4"/>
        <v>0</v>
      </c>
      <c r="BF30" s="156">
        <v>3000</v>
      </c>
      <c r="BG30" s="156">
        <v>1000</v>
      </c>
      <c r="BH30" s="167">
        <f t="shared" si="11"/>
        <v>33.333333333333329</v>
      </c>
      <c r="BI30" s="166">
        <f t="shared" si="5"/>
        <v>0</v>
      </c>
      <c r="BJ30" s="156">
        <v>8000</v>
      </c>
      <c r="BK30" s="156">
        <v>4000</v>
      </c>
      <c r="BL30" s="168">
        <f>BK30/BJ30*100</f>
        <v>50</v>
      </c>
      <c r="BM30" s="169">
        <f t="shared" si="6"/>
        <v>0</v>
      </c>
      <c r="BN30" s="156">
        <v>2000</v>
      </c>
      <c r="BO30" s="156"/>
      <c r="BP30" s="133"/>
      <c r="BQ30" s="156">
        <v>700</v>
      </c>
      <c r="BR30" s="161"/>
      <c r="BS30" s="170"/>
      <c r="BT30" s="170"/>
      <c r="BV30" s="171">
        <v>6700</v>
      </c>
      <c r="BW30" s="171">
        <v>2760</v>
      </c>
      <c r="BX30" s="171">
        <v>1000</v>
      </c>
      <c r="BY30" s="171">
        <v>4000</v>
      </c>
    </row>
    <row r="31" spans="1:79" s="171" customFormat="1" ht="34.950000000000003" customHeight="1" x14ac:dyDescent="0.25">
      <c r="A31" s="156"/>
      <c r="B31" s="157" t="s">
        <v>85</v>
      </c>
      <c r="C31" s="172">
        <f>SUM(C29:C30)</f>
        <v>4009.5</v>
      </c>
      <c r="D31" s="172">
        <f t="shared" ref="D31:R31" si="15">SUM(D29:D30)</f>
        <v>52</v>
      </c>
      <c r="E31" s="172">
        <f t="shared" si="15"/>
        <v>28165</v>
      </c>
      <c r="F31" s="172">
        <f t="shared" si="15"/>
        <v>28145</v>
      </c>
      <c r="G31" s="159">
        <f>F31/E31*100</f>
        <v>99.928989881058044</v>
      </c>
      <c r="H31" s="172" t="e">
        <f t="shared" si="15"/>
        <v>#REF!</v>
      </c>
      <c r="I31" s="172">
        <f t="shared" si="15"/>
        <v>32246</v>
      </c>
      <c r="J31" s="172">
        <f t="shared" si="15"/>
        <v>22165</v>
      </c>
      <c r="K31" s="160">
        <f t="shared" si="8"/>
        <v>68.73720771568567</v>
      </c>
      <c r="L31" s="172">
        <f t="shared" si="15"/>
        <v>4595</v>
      </c>
      <c r="M31" s="172">
        <f t="shared" si="15"/>
        <v>2467</v>
      </c>
      <c r="N31" s="172">
        <f t="shared" si="15"/>
        <v>145</v>
      </c>
      <c r="O31" s="172">
        <f t="shared" si="15"/>
        <v>22791</v>
      </c>
      <c r="P31" s="172">
        <f t="shared" si="15"/>
        <v>770</v>
      </c>
      <c r="Q31" s="172">
        <f t="shared" si="15"/>
        <v>25343</v>
      </c>
      <c r="R31" s="172">
        <f t="shared" si="15"/>
        <v>25383</v>
      </c>
      <c r="S31" s="168">
        <f t="shared" si="1"/>
        <v>100.15783451051573</v>
      </c>
      <c r="T31" s="162">
        <f>SUM(T29:T30)</f>
        <v>555</v>
      </c>
      <c r="U31" s="162">
        <f t="shared" ref="U31:BQ31" si="16">SUM(U29:U30)</f>
        <v>555</v>
      </c>
      <c r="V31" s="162">
        <f t="shared" si="16"/>
        <v>1701</v>
      </c>
      <c r="W31" s="162">
        <f t="shared" si="16"/>
        <v>1806</v>
      </c>
      <c r="X31" s="162">
        <f t="shared" si="16"/>
        <v>3756</v>
      </c>
      <c r="Y31" s="162">
        <f t="shared" si="16"/>
        <v>3766</v>
      </c>
      <c r="Z31" s="162">
        <f t="shared" si="16"/>
        <v>0</v>
      </c>
      <c r="AA31" s="162">
        <f t="shared" si="16"/>
        <v>2311</v>
      </c>
      <c r="AB31" s="162">
        <f t="shared" si="16"/>
        <v>2311</v>
      </c>
      <c r="AC31" s="162">
        <f t="shared" si="16"/>
        <v>243</v>
      </c>
      <c r="AD31" s="162">
        <f t="shared" si="16"/>
        <v>65</v>
      </c>
      <c r="AE31" s="162">
        <f t="shared" si="16"/>
        <v>53</v>
      </c>
      <c r="AF31" s="162">
        <f t="shared" si="16"/>
        <v>65</v>
      </c>
      <c r="AG31" s="162">
        <f t="shared" si="16"/>
        <v>4544</v>
      </c>
      <c r="AH31" s="162">
        <f t="shared" si="16"/>
        <v>4864</v>
      </c>
      <c r="AI31" s="162">
        <f t="shared" si="16"/>
        <v>2398</v>
      </c>
      <c r="AJ31" s="162">
        <f t="shared" si="16"/>
        <v>125</v>
      </c>
      <c r="AK31" s="162">
        <f t="shared" si="16"/>
        <v>30</v>
      </c>
      <c r="AL31" s="162">
        <f t="shared" si="16"/>
        <v>17695</v>
      </c>
      <c r="AM31" s="162">
        <f t="shared" si="16"/>
        <v>1696</v>
      </c>
      <c r="AN31" s="162">
        <f t="shared" si="16"/>
        <v>600</v>
      </c>
      <c r="AO31" s="162">
        <f t="shared" si="16"/>
        <v>260</v>
      </c>
      <c r="AP31" s="162">
        <f t="shared" si="16"/>
        <v>73</v>
      </c>
      <c r="AQ31" s="162">
        <f t="shared" si="16"/>
        <v>445</v>
      </c>
      <c r="AR31" s="162">
        <f t="shared" si="16"/>
        <v>0</v>
      </c>
      <c r="AS31" s="162">
        <f t="shared" si="16"/>
        <v>17</v>
      </c>
      <c r="AT31" s="162">
        <f t="shared" si="16"/>
        <v>30</v>
      </c>
      <c r="AU31" s="162">
        <f t="shared" si="16"/>
        <v>15</v>
      </c>
      <c r="AV31" s="162">
        <f t="shared" si="16"/>
        <v>501</v>
      </c>
      <c r="AW31" s="162">
        <f t="shared" si="16"/>
        <v>4151</v>
      </c>
      <c r="AX31" s="162">
        <f t="shared" si="16"/>
        <v>36345</v>
      </c>
      <c r="AY31" s="173">
        <f t="shared" si="16"/>
        <v>29906</v>
      </c>
      <c r="AZ31" s="174">
        <f t="shared" si="9"/>
        <v>82.283670381070294</v>
      </c>
      <c r="BA31" s="175">
        <f t="shared" si="3"/>
        <v>775</v>
      </c>
      <c r="BB31" s="162">
        <f t="shared" si="16"/>
        <v>14000</v>
      </c>
      <c r="BC31" s="162">
        <f t="shared" si="16"/>
        <v>15864</v>
      </c>
      <c r="BD31" s="107">
        <f t="shared" si="10"/>
        <v>113.31428571428572</v>
      </c>
      <c r="BE31" s="108">
        <f t="shared" si="4"/>
        <v>702</v>
      </c>
      <c r="BF31" s="162">
        <f t="shared" si="16"/>
        <v>61000</v>
      </c>
      <c r="BG31" s="162">
        <f t="shared" si="16"/>
        <v>72378</v>
      </c>
      <c r="BH31" s="107">
        <f t="shared" si="11"/>
        <v>118.65245901639345</v>
      </c>
      <c r="BI31" s="108">
        <f t="shared" si="5"/>
        <v>2893</v>
      </c>
      <c r="BJ31" s="162">
        <f t="shared" si="16"/>
        <v>75500</v>
      </c>
      <c r="BK31" s="162">
        <f t="shared" si="16"/>
        <v>37726</v>
      </c>
      <c r="BL31" s="168">
        <f>BK31/BJ31*100</f>
        <v>49.968211920529804</v>
      </c>
      <c r="BM31" s="110">
        <f t="shared" si="6"/>
        <v>1927</v>
      </c>
      <c r="BN31" s="162">
        <f t="shared" si="16"/>
        <v>16110</v>
      </c>
      <c r="BO31" s="162">
        <f t="shared" si="16"/>
        <v>0</v>
      </c>
      <c r="BP31" s="168">
        <f t="shared" si="16"/>
        <v>25.687433724185809</v>
      </c>
      <c r="BQ31" s="162">
        <f t="shared" si="16"/>
        <v>11461</v>
      </c>
      <c r="BR31" s="162"/>
      <c r="BS31" s="170"/>
      <c r="BT31" s="170"/>
      <c r="BV31" s="176">
        <f>SUM(BV29:BV30)</f>
        <v>29131</v>
      </c>
      <c r="BW31" s="176">
        <f>SUM(BW29:BW30)</f>
        <v>15162</v>
      </c>
      <c r="BX31" s="176">
        <f>SUM(BX29:BX30)</f>
        <v>69485</v>
      </c>
      <c r="BY31" s="176">
        <f>SUM(BY29:BY30)</f>
        <v>35799</v>
      </c>
    </row>
    <row r="32" spans="1:79" s="193" customFormat="1" ht="34.950000000000003" customHeight="1" x14ac:dyDescent="0.4">
      <c r="A32" s="177"/>
      <c r="B32" s="178" t="s">
        <v>86</v>
      </c>
      <c r="C32" s="179">
        <v>3141</v>
      </c>
      <c r="D32" s="180">
        <v>45</v>
      </c>
      <c r="E32" s="180">
        <v>21271</v>
      </c>
      <c r="F32" s="180">
        <v>21106</v>
      </c>
      <c r="G32" s="181">
        <f>F32/E32*100</f>
        <v>99.224295989845331</v>
      </c>
      <c r="H32" s="180"/>
      <c r="I32" s="180">
        <v>22803</v>
      </c>
      <c r="J32" s="180">
        <v>18162</v>
      </c>
      <c r="K32" s="182">
        <f t="shared" si="8"/>
        <v>79.647414813840285</v>
      </c>
      <c r="L32" s="180">
        <v>6847</v>
      </c>
      <c r="M32" s="180">
        <v>2517</v>
      </c>
      <c r="N32" s="180">
        <v>403</v>
      </c>
      <c r="O32" s="180">
        <v>22803</v>
      </c>
      <c r="P32" s="180">
        <v>882</v>
      </c>
      <c r="Q32" s="180">
        <v>18926</v>
      </c>
      <c r="R32" s="180">
        <v>18861</v>
      </c>
      <c r="S32" s="183">
        <f t="shared" si="1"/>
        <v>99.656557117193273</v>
      </c>
      <c r="T32" s="180">
        <v>555</v>
      </c>
      <c r="U32" s="180">
        <v>555</v>
      </c>
      <c r="V32" s="180">
        <v>1731</v>
      </c>
      <c r="W32" s="180">
        <v>1790</v>
      </c>
      <c r="X32" s="180">
        <v>2333</v>
      </c>
      <c r="Y32" s="180">
        <v>2346</v>
      </c>
      <c r="Z32" s="180" t="s">
        <v>87</v>
      </c>
      <c r="AA32" s="180">
        <v>540</v>
      </c>
      <c r="AB32" s="180">
        <v>570</v>
      </c>
      <c r="AC32" s="180">
        <v>70</v>
      </c>
      <c r="AD32" s="180">
        <v>25</v>
      </c>
      <c r="AE32" s="180">
        <v>20</v>
      </c>
      <c r="AF32" s="180">
        <v>25</v>
      </c>
      <c r="AG32" s="180">
        <v>4855</v>
      </c>
      <c r="AH32" s="180">
        <v>4871</v>
      </c>
      <c r="AI32" s="180">
        <v>888</v>
      </c>
      <c r="AJ32" s="180"/>
      <c r="AK32" s="180"/>
      <c r="AL32" s="180">
        <v>16440</v>
      </c>
      <c r="AM32" s="180">
        <v>1597</v>
      </c>
      <c r="AN32" s="180">
        <v>555</v>
      </c>
      <c r="AO32" s="180"/>
      <c r="AP32" s="184"/>
      <c r="AQ32" s="184">
        <v>530</v>
      </c>
      <c r="AR32" s="184"/>
      <c r="AS32" s="184"/>
      <c r="AT32" s="184"/>
      <c r="AU32" s="184"/>
      <c r="AV32" s="184"/>
      <c r="AW32" s="184"/>
      <c r="AX32" s="184">
        <v>27417</v>
      </c>
      <c r="AY32" s="184">
        <v>22699</v>
      </c>
      <c r="AZ32" s="185">
        <f t="shared" si="9"/>
        <v>82.79169858117227</v>
      </c>
      <c r="BA32" s="186">
        <f t="shared" si="3"/>
        <v>713</v>
      </c>
      <c r="BB32" s="184">
        <v>11680</v>
      </c>
      <c r="BC32" s="184">
        <v>8597</v>
      </c>
      <c r="BD32" s="185">
        <f t="shared" si="10"/>
        <v>73.604452054794521</v>
      </c>
      <c r="BE32" s="187">
        <f t="shared" si="4"/>
        <v>109</v>
      </c>
      <c r="BF32" s="184">
        <v>46000</v>
      </c>
      <c r="BG32" s="184">
        <v>62477</v>
      </c>
      <c r="BH32" s="185">
        <f t="shared" si="11"/>
        <v>135.8195652173913</v>
      </c>
      <c r="BI32" s="187">
        <f t="shared" si="5"/>
        <v>2600</v>
      </c>
      <c r="BJ32" s="184">
        <v>76330</v>
      </c>
      <c r="BK32" s="184">
        <v>24136</v>
      </c>
      <c r="BL32" s="188">
        <f>BK32/BJ32*100</f>
        <v>31.620594785798506</v>
      </c>
      <c r="BM32" s="189">
        <f t="shared" si="6"/>
        <v>1402</v>
      </c>
      <c r="BN32" s="184"/>
      <c r="BO32" s="184"/>
      <c r="BP32" s="188">
        <f>((BC32*0.45)+(BG32*0.34)+(BK32/1.33*0.18))/BR32*10</f>
        <v>20.737617886429021</v>
      </c>
      <c r="BQ32" s="184">
        <v>10784</v>
      </c>
      <c r="BR32" s="190">
        <v>13684</v>
      </c>
      <c r="BS32" s="191"/>
      <c r="BT32" s="192"/>
      <c r="BV32" s="193">
        <v>21986</v>
      </c>
      <c r="BW32" s="193">
        <v>8488</v>
      </c>
      <c r="BX32" s="193">
        <v>59877</v>
      </c>
      <c r="BY32" s="193">
        <v>22734</v>
      </c>
    </row>
    <row r="33" spans="1:50" x14ac:dyDescent="0.3">
      <c r="A33" s="194"/>
      <c r="B33" s="194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6"/>
      <c r="P33" s="196"/>
    </row>
    <row r="35" spans="1:50" x14ac:dyDescent="0.3">
      <c r="AX35" s="198" t="e">
        <f>сенокосы+однолетние травы+многолетние травы минус мн травы на семена+озимые на зеленый корм</f>
        <v>#NAME?</v>
      </c>
    </row>
  </sheetData>
  <mergeCells count="35">
    <mergeCell ref="BR2:BR4"/>
    <mergeCell ref="BS2:BS4"/>
    <mergeCell ref="BT2:BT4"/>
    <mergeCell ref="E3:H3"/>
    <mergeCell ref="I3:K3"/>
    <mergeCell ref="L3:N3"/>
    <mergeCell ref="O3:P3"/>
    <mergeCell ref="AC3:AC4"/>
    <mergeCell ref="AD3:AF3"/>
    <mergeCell ref="BB3:BE3"/>
    <mergeCell ref="AV2:AV3"/>
    <mergeCell ref="AW2:AW3"/>
    <mergeCell ref="AX2:BA3"/>
    <mergeCell ref="BB2:BO2"/>
    <mergeCell ref="BP2:BP4"/>
    <mergeCell ref="BQ2:BQ4"/>
    <mergeCell ref="BF3:BI3"/>
    <mergeCell ref="BJ3:BM3"/>
    <mergeCell ref="BN3:BO3"/>
    <mergeCell ref="AA2:AB3"/>
    <mergeCell ref="AC2:AF2"/>
    <mergeCell ref="AG2:AH3"/>
    <mergeCell ref="AI2:AK3"/>
    <mergeCell ref="AL2:AP3"/>
    <mergeCell ref="AQ2:AU3"/>
    <mergeCell ref="B1:BP1"/>
    <mergeCell ref="A2:A4"/>
    <mergeCell ref="B2:B4"/>
    <mergeCell ref="C2:D2"/>
    <mergeCell ref="E2:K2"/>
    <mergeCell ref="L2:P2"/>
    <mergeCell ref="Q2:S3"/>
    <mergeCell ref="T2:U3"/>
    <mergeCell ref="V2:W3"/>
    <mergeCell ref="X2:Y3"/>
  </mergeCells>
  <pageMargins left="0.51181102362204722" right="0.11811023622047245" top="0.15748031496062992" bottom="0.15748031496062992" header="0.31496062992125984" footer="0.31496062992125984"/>
  <pageSetup paperSize="9" scale="35" fitToWidth="0" orientation="landscape" r:id="rId1"/>
  <rowBreaks count="1" manualBreakCount="1">
    <brk id="3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РАСТЕНИЕВОДСТВО</vt:lpstr>
      <vt:lpstr>РАСТЕНИЕВОДСТВО!Область_печати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2016-07-18T05:51:59Z</dcterms:created>
  <dcterms:modified xsi:type="dcterms:W3CDTF">2016-07-18T05:52:57Z</dcterms:modified>
</cp:coreProperties>
</file>