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поле!$A$1:$DH$33</definedName>
  </definedNames>
  <calcPr calcId="145621"/>
</workbook>
</file>

<file path=xl/calcChain.xml><?xml version="1.0" encoding="utf-8"?>
<calcChain xmlns="http://schemas.openxmlformats.org/spreadsheetml/2006/main">
  <c r="BE36" i="1" l="1"/>
  <c r="CV33" i="1"/>
  <c r="CR33" i="1"/>
  <c r="CO33" i="1"/>
  <c r="CI33" i="1"/>
  <c r="CH33" i="1"/>
  <c r="CF33" i="1"/>
  <c r="CC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DM32" i="1"/>
  <c r="DK32" i="1"/>
  <c r="DI32" i="1"/>
  <c r="DG32" i="1"/>
  <c r="DE32" i="1"/>
  <c r="DC32" i="1"/>
  <c r="DA32" i="1"/>
  <c r="CY32" i="1"/>
  <c r="CW32" i="1"/>
  <c r="CU32" i="1"/>
  <c r="CS32" i="1"/>
  <c r="CQ32" i="1"/>
  <c r="CG32" i="1"/>
  <c r="CH32" i="1" s="1"/>
  <c r="CE32" i="1"/>
  <c r="CF32" i="1" s="1"/>
  <c r="CA32" i="1"/>
  <c r="BY32" i="1"/>
  <c r="AK32" i="1"/>
  <c r="AI32" i="1"/>
  <c r="AG32" i="1"/>
  <c r="AE32" i="1"/>
  <c r="AC32" i="1"/>
  <c r="AA32" i="1"/>
  <c r="K32" i="1"/>
  <c r="I32" i="1"/>
  <c r="E32" i="1"/>
  <c r="C32" i="1"/>
  <c r="CV31" i="1"/>
  <c r="CR31" i="1"/>
  <c r="CH31" i="1"/>
  <c r="CF31" i="1"/>
  <c r="CC31" i="1"/>
  <c r="CI31" i="1" s="1"/>
  <c r="BW31" i="1"/>
  <c r="BT31" i="1"/>
  <c r="BS31" i="1"/>
  <c r="BP31" i="1"/>
  <c r="BO31" i="1"/>
  <c r="BL31" i="1"/>
  <c r="BK31" i="1"/>
  <c r="BH31" i="1"/>
  <c r="BG31" i="1"/>
  <c r="X31" i="1"/>
  <c r="W31" i="1"/>
  <c r="M31" i="1"/>
  <c r="J31" i="1"/>
  <c r="G31" i="1"/>
  <c r="DM30" i="1"/>
  <c r="DL30" i="1"/>
  <c r="DL32" i="1" s="1"/>
  <c r="DK30" i="1"/>
  <c r="DJ30" i="1"/>
  <c r="DJ32" i="1" s="1"/>
  <c r="DI30" i="1"/>
  <c r="DH30" i="1"/>
  <c r="DH32" i="1" s="1"/>
  <c r="DG30" i="1"/>
  <c r="DF30" i="1"/>
  <c r="DF32" i="1" s="1"/>
  <c r="DE30" i="1"/>
  <c r="DD30" i="1"/>
  <c r="DD32" i="1" s="1"/>
  <c r="DC30" i="1"/>
  <c r="DB30" i="1"/>
  <c r="DB32" i="1" s="1"/>
  <c r="DA30" i="1"/>
  <c r="CZ30" i="1"/>
  <c r="CZ32" i="1" s="1"/>
  <c r="CY30" i="1"/>
  <c r="CX30" i="1"/>
  <c r="CX32" i="1" s="1"/>
  <c r="CW30" i="1"/>
  <c r="CU30" i="1"/>
  <c r="CT30" i="1"/>
  <c r="CV30" i="1" s="1"/>
  <c r="CS30" i="1"/>
  <c r="CQ30" i="1"/>
  <c r="CN30" i="1"/>
  <c r="CO30" i="1" s="1"/>
  <c r="CM30" i="1"/>
  <c r="CL30" i="1"/>
  <c r="CK30" i="1"/>
  <c r="CJ30" i="1"/>
  <c r="CH30" i="1"/>
  <c r="CG30" i="1"/>
  <c r="CF30" i="1"/>
  <c r="CE30" i="1"/>
  <c r="CD30" i="1"/>
  <c r="CD32" i="1" s="1"/>
  <c r="CB30" i="1"/>
  <c r="CB32" i="1" s="1"/>
  <c r="CA30" i="1"/>
  <c r="BY30" i="1"/>
  <c r="BX30" i="1"/>
  <c r="BX32" i="1" s="1"/>
  <c r="BV30" i="1"/>
  <c r="BU30" i="1"/>
  <c r="BU32" i="1" s="1"/>
  <c r="BR30" i="1"/>
  <c r="BR32" i="1" s="1"/>
  <c r="BQ30" i="1"/>
  <c r="BQ32" i="1" s="1"/>
  <c r="BN30" i="1"/>
  <c r="BN32" i="1" s="1"/>
  <c r="BM30" i="1"/>
  <c r="BM32" i="1" s="1"/>
  <c r="BJ30" i="1"/>
  <c r="BJ32" i="1" s="1"/>
  <c r="BI30" i="1"/>
  <c r="BI32" i="1" s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J30" i="1"/>
  <c r="AJ32" i="1" s="1"/>
  <c r="AI30" i="1"/>
  <c r="AH30" i="1"/>
  <c r="AH32" i="1" s="1"/>
  <c r="AG30" i="1"/>
  <c r="AF30" i="1"/>
  <c r="AF32" i="1" s="1"/>
  <c r="AE30" i="1"/>
  <c r="AD30" i="1"/>
  <c r="AD32" i="1" s="1"/>
  <c r="AC30" i="1"/>
  <c r="AB30" i="1"/>
  <c r="AB32" i="1" s="1"/>
  <c r="AA30" i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M32" i="1" s="1"/>
  <c r="K30" i="1"/>
  <c r="I30" i="1"/>
  <c r="H30" i="1"/>
  <c r="J30" i="1" s="1"/>
  <c r="F30" i="1"/>
  <c r="F32" i="1" s="1"/>
  <c r="G32" i="1" s="1"/>
  <c r="E30" i="1"/>
  <c r="D30" i="1"/>
  <c r="D32" i="1" s="1"/>
  <c r="C30" i="1"/>
  <c r="CF29" i="1"/>
  <c r="CC29" i="1"/>
  <c r="BT29" i="1"/>
  <c r="BP29" i="1"/>
  <c r="BL29" i="1"/>
  <c r="BH29" i="1"/>
  <c r="BG29" i="1"/>
  <c r="X29" i="1"/>
  <c r="J29" i="1"/>
  <c r="CF28" i="1"/>
  <c r="CC28" i="1"/>
  <c r="BT28" i="1"/>
  <c r="BP28" i="1"/>
  <c r="BL28" i="1"/>
  <c r="BH28" i="1"/>
  <c r="BG28" i="1"/>
  <c r="X28" i="1"/>
  <c r="CF27" i="1"/>
  <c r="CC27" i="1"/>
  <c r="BT27" i="1"/>
  <c r="BP27" i="1"/>
  <c r="BL27" i="1"/>
  <c r="BH27" i="1"/>
  <c r="BG27" i="1"/>
  <c r="X27" i="1"/>
  <c r="J27" i="1"/>
  <c r="CF26" i="1"/>
  <c r="CC26" i="1"/>
  <c r="BT26" i="1"/>
  <c r="BP26" i="1"/>
  <c r="BL26" i="1"/>
  <c r="BK26" i="1"/>
  <c r="BH26" i="1"/>
  <c r="BG26" i="1"/>
  <c r="X26" i="1"/>
  <c r="J26" i="1"/>
  <c r="CR25" i="1"/>
  <c r="CO25" i="1"/>
  <c r="CI25" i="1"/>
  <c r="CH25" i="1"/>
  <c r="CF25" i="1"/>
  <c r="CC25" i="1"/>
  <c r="BW25" i="1"/>
  <c r="BT25" i="1"/>
  <c r="BS25" i="1"/>
  <c r="BP25" i="1"/>
  <c r="BO25" i="1"/>
  <c r="BL25" i="1"/>
  <c r="BK25" i="1"/>
  <c r="BH25" i="1"/>
  <c r="BG25" i="1"/>
  <c r="X25" i="1"/>
  <c r="W25" i="1"/>
  <c r="U25" i="1"/>
  <c r="M25" i="1"/>
  <c r="J25" i="1"/>
  <c r="G25" i="1"/>
  <c r="CR24" i="1"/>
  <c r="CF24" i="1"/>
  <c r="CC24" i="1"/>
  <c r="BT24" i="1"/>
  <c r="BP24" i="1"/>
  <c r="BL24" i="1"/>
  <c r="BH24" i="1"/>
  <c r="X24" i="1"/>
  <c r="G24" i="1"/>
  <c r="CR23" i="1"/>
  <c r="CP23" i="1"/>
  <c r="CP30" i="1" s="1"/>
  <c r="CO23" i="1"/>
  <c r="CH23" i="1"/>
  <c r="CF23" i="1"/>
  <c r="CC23" i="1"/>
  <c r="CI23" i="1" s="1"/>
  <c r="BW23" i="1"/>
  <c r="BT23" i="1"/>
  <c r="BP23" i="1"/>
  <c r="BO23" i="1"/>
  <c r="BL23" i="1"/>
  <c r="BK23" i="1"/>
  <c r="X23" i="1"/>
  <c r="J23" i="1"/>
  <c r="G23" i="1"/>
  <c r="CV22" i="1"/>
  <c r="CR22" i="1"/>
  <c r="CI22" i="1"/>
  <c r="CH22" i="1"/>
  <c r="CF22" i="1"/>
  <c r="CC22" i="1"/>
  <c r="BT22" i="1"/>
  <c r="BP22" i="1"/>
  <c r="BL22" i="1"/>
  <c r="BK22" i="1"/>
  <c r="BH22" i="1"/>
  <c r="BG22" i="1"/>
  <c r="W22" i="1"/>
  <c r="J22" i="1"/>
  <c r="G22" i="1"/>
  <c r="CR21" i="1"/>
  <c r="CO21" i="1"/>
  <c r="CH21" i="1"/>
  <c r="CF21" i="1"/>
  <c r="CC21" i="1"/>
  <c r="CI21" i="1" s="1"/>
  <c r="BW21" i="1"/>
  <c r="BT21" i="1"/>
  <c r="BS21" i="1"/>
  <c r="BP21" i="1"/>
  <c r="BO21" i="1"/>
  <c r="BL21" i="1"/>
  <c r="BK21" i="1"/>
  <c r="BH21" i="1"/>
  <c r="BG21" i="1"/>
  <c r="X21" i="1"/>
  <c r="W21" i="1"/>
  <c r="M21" i="1"/>
  <c r="J21" i="1"/>
  <c r="G21" i="1"/>
  <c r="CR20" i="1"/>
  <c r="CI20" i="1"/>
  <c r="CH20" i="1"/>
  <c r="CF20" i="1"/>
  <c r="CC20" i="1"/>
  <c r="BW20" i="1"/>
  <c r="BT20" i="1"/>
  <c r="BS20" i="1"/>
  <c r="BP20" i="1"/>
  <c r="BO20" i="1"/>
  <c r="BL20" i="1"/>
  <c r="BK20" i="1"/>
  <c r="BH20" i="1"/>
  <c r="BG20" i="1"/>
  <c r="X20" i="1"/>
  <c r="W20" i="1"/>
  <c r="M20" i="1"/>
  <c r="J20" i="1"/>
  <c r="G20" i="1"/>
  <c r="CR19" i="1"/>
  <c r="CO19" i="1"/>
  <c r="CI19" i="1"/>
  <c r="CH19" i="1"/>
  <c r="CF19" i="1"/>
  <c r="CC19" i="1"/>
  <c r="BT19" i="1"/>
  <c r="BP19" i="1"/>
  <c r="BL19" i="1"/>
  <c r="BH19" i="1"/>
  <c r="BG19" i="1"/>
  <c r="X19" i="1"/>
  <c r="W19" i="1"/>
  <c r="U19" i="1"/>
  <c r="M19" i="1"/>
  <c r="J19" i="1"/>
  <c r="G19" i="1"/>
  <c r="CR18" i="1"/>
  <c r="CO18" i="1"/>
  <c r="CH18" i="1"/>
  <c r="CF18" i="1"/>
  <c r="CC18" i="1"/>
  <c r="CI18" i="1" s="1"/>
  <c r="BW18" i="1"/>
  <c r="BT18" i="1"/>
  <c r="BS18" i="1"/>
  <c r="BP18" i="1"/>
  <c r="BL18" i="1"/>
  <c r="BK18" i="1"/>
  <c r="BH18" i="1"/>
  <c r="BG18" i="1"/>
  <c r="X18" i="1"/>
  <c r="W18" i="1"/>
  <c r="J18" i="1"/>
  <c r="G18" i="1"/>
  <c r="CV17" i="1"/>
  <c r="CR17" i="1"/>
  <c r="CH17" i="1"/>
  <c r="CF17" i="1"/>
  <c r="CC17" i="1"/>
  <c r="CI17" i="1" s="1"/>
  <c r="BW17" i="1"/>
  <c r="BT17" i="1"/>
  <c r="BS17" i="1"/>
  <c r="BP17" i="1"/>
  <c r="BO17" i="1"/>
  <c r="BL17" i="1"/>
  <c r="BK17" i="1"/>
  <c r="BH17" i="1"/>
  <c r="BG17" i="1"/>
  <c r="X17" i="1"/>
  <c r="W17" i="1"/>
  <c r="J17" i="1"/>
  <c r="G17" i="1"/>
  <c r="CR16" i="1"/>
  <c r="CO16" i="1"/>
  <c r="CI16" i="1"/>
  <c r="CH16" i="1"/>
  <c r="CF16" i="1"/>
  <c r="CC16" i="1"/>
  <c r="BW16" i="1"/>
  <c r="BT16" i="1"/>
  <c r="BS16" i="1"/>
  <c r="BP16" i="1"/>
  <c r="BO16" i="1"/>
  <c r="BL16" i="1"/>
  <c r="BK16" i="1"/>
  <c r="BH16" i="1"/>
  <c r="BG16" i="1"/>
  <c r="X16" i="1"/>
  <c r="W16" i="1"/>
  <c r="U16" i="1"/>
  <c r="M16" i="1"/>
  <c r="J16" i="1"/>
  <c r="G16" i="1"/>
  <c r="CR15" i="1"/>
  <c r="CO15" i="1"/>
  <c r="CH15" i="1"/>
  <c r="CF15" i="1"/>
  <c r="CC15" i="1"/>
  <c r="CI15" i="1" s="1"/>
  <c r="BW15" i="1"/>
  <c r="BT15" i="1"/>
  <c r="BP15" i="1"/>
  <c r="BO15" i="1"/>
  <c r="BL15" i="1"/>
  <c r="BK15" i="1"/>
  <c r="BH15" i="1"/>
  <c r="BG15" i="1"/>
  <c r="X15" i="1"/>
  <c r="W15" i="1"/>
  <c r="U15" i="1"/>
  <c r="M15" i="1"/>
  <c r="J15" i="1"/>
  <c r="G15" i="1"/>
  <c r="CR14" i="1"/>
  <c r="CO14" i="1"/>
  <c r="CH14" i="1"/>
  <c r="CF14" i="1"/>
  <c r="CC14" i="1"/>
  <c r="CI14" i="1" s="1"/>
  <c r="BW14" i="1"/>
  <c r="BT14" i="1"/>
  <c r="BS14" i="1"/>
  <c r="BP14" i="1"/>
  <c r="BO14" i="1"/>
  <c r="BL14" i="1"/>
  <c r="BK14" i="1"/>
  <c r="BH14" i="1"/>
  <c r="BG14" i="1"/>
  <c r="X14" i="1"/>
  <c r="W14" i="1"/>
  <c r="M14" i="1"/>
  <c r="J14" i="1"/>
  <c r="G14" i="1"/>
  <c r="CR13" i="1"/>
  <c r="CO13" i="1"/>
  <c r="CH13" i="1"/>
  <c r="CF13" i="1"/>
  <c r="CC13" i="1"/>
  <c r="CI13" i="1" s="1"/>
  <c r="BW13" i="1"/>
  <c r="BT13" i="1"/>
  <c r="BP13" i="1"/>
  <c r="BO13" i="1"/>
  <c r="BL13" i="1"/>
  <c r="BK13" i="1"/>
  <c r="BH13" i="1"/>
  <c r="BG13" i="1"/>
  <c r="X13" i="1"/>
  <c r="W13" i="1"/>
  <c r="U13" i="1"/>
  <c r="M13" i="1"/>
  <c r="J13" i="1"/>
  <c r="G13" i="1"/>
  <c r="CV12" i="1"/>
  <c r="CR12" i="1"/>
  <c r="CO12" i="1"/>
  <c r="CI12" i="1"/>
  <c r="CH12" i="1"/>
  <c r="CF12" i="1"/>
  <c r="CC12" i="1"/>
  <c r="BW12" i="1"/>
  <c r="BT12" i="1"/>
  <c r="BS12" i="1"/>
  <c r="BP12" i="1"/>
  <c r="BO12" i="1"/>
  <c r="BL12" i="1"/>
  <c r="BK12" i="1"/>
  <c r="BH12" i="1"/>
  <c r="BG12" i="1"/>
  <c r="X12" i="1"/>
  <c r="W12" i="1"/>
  <c r="U12" i="1"/>
  <c r="M12" i="1"/>
  <c r="J12" i="1"/>
  <c r="G12" i="1"/>
  <c r="CV11" i="1"/>
  <c r="CR11" i="1"/>
  <c r="CO11" i="1"/>
  <c r="CI11" i="1"/>
  <c r="CH11" i="1"/>
  <c r="CF11" i="1"/>
  <c r="CC11" i="1"/>
  <c r="BW11" i="1"/>
  <c r="BT11" i="1"/>
  <c r="BS11" i="1"/>
  <c r="BP11" i="1"/>
  <c r="BO11" i="1"/>
  <c r="BL11" i="1"/>
  <c r="BK11" i="1"/>
  <c r="BH11" i="1"/>
  <c r="BG11" i="1"/>
  <c r="X11" i="1"/>
  <c r="W11" i="1"/>
  <c r="U11" i="1"/>
  <c r="M11" i="1"/>
  <c r="J11" i="1"/>
  <c r="G11" i="1"/>
  <c r="CV10" i="1"/>
  <c r="CR10" i="1"/>
  <c r="CO10" i="1"/>
  <c r="CI10" i="1"/>
  <c r="CH10" i="1"/>
  <c r="CF10" i="1"/>
  <c r="CC10" i="1"/>
  <c r="BW10" i="1"/>
  <c r="BT10" i="1"/>
  <c r="BP10" i="1"/>
  <c r="BO10" i="1"/>
  <c r="BL10" i="1"/>
  <c r="BK10" i="1"/>
  <c r="BH10" i="1"/>
  <c r="BG10" i="1"/>
  <c r="X10" i="1"/>
  <c r="U10" i="1"/>
  <c r="W10" i="1" s="1"/>
  <c r="J10" i="1"/>
  <c r="G10" i="1"/>
  <c r="CR9" i="1"/>
  <c r="CO9" i="1"/>
  <c r="CH9" i="1"/>
  <c r="CF9" i="1"/>
  <c r="CC9" i="1"/>
  <c r="CI9" i="1" s="1"/>
  <c r="BW9" i="1"/>
  <c r="BT9" i="1"/>
  <c r="BS9" i="1"/>
  <c r="BP9" i="1"/>
  <c r="BO9" i="1"/>
  <c r="BL9" i="1"/>
  <c r="BK9" i="1"/>
  <c r="BH9" i="1"/>
  <c r="BG9" i="1"/>
  <c r="X9" i="1"/>
  <c r="U9" i="1"/>
  <c r="W9" i="1" s="1"/>
  <c r="M9" i="1"/>
  <c r="J9" i="1"/>
  <c r="G9" i="1"/>
  <c r="CV8" i="1"/>
  <c r="CR8" i="1"/>
  <c r="CO8" i="1"/>
  <c r="CH8" i="1"/>
  <c r="CF8" i="1"/>
  <c r="CC8" i="1"/>
  <c r="CI8" i="1" s="1"/>
  <c r="BW8" i="1"/>
  <c r="BT8" i="1"/>
  <c r="BS8" i="1"/>
  <c r="BP8" i="1"/>
  <c r="BO8" i="1"/>
  <c r="BL8" i="1"/>
  <c r="BK8" i="1"/>
  <c r="BH8" i="1"/>
  <c r="BG8" i="1"/>
  <c r="Y8" i="1"/>
  <c r="Y30" i="1" s="1"/>
  <c r="Y32" i="1" s="1"/>
  <c r="X8" i="1"/>
  <c r="W8" i="1"/>
  <c r="U8" i="1"/>
  <c r="J8" i="1"/>
  <c r="G8" i="1"/>
  <c r="CR7" i="1"/>
  <c r="CO7" i="1"/>
  <c r="CI7" i="1"/>
  <c r="CH7" i="1"/>
  <c r="CF7" i="1"/>
  <c r="CC7" i="1"/>
  <c r="BW7" i="1"/>
  <c r="BT7" i="1"/>
  <c r="BS7" i="1"/>
  <c r="BP7" i="1"/>
  <c r="BO7" i="1"/>
  <c r="BL7" i="1"/>
  <c r="BK7" i="1"/>
  <c r="BH7" i="1"/>
  <c r="BG7" i="1"/>
  <c r="X7" i="1"/>
  <c r="W7" i="1"/>
  <c r="U7" i="1"/>
  <c r="M7" i="1"/>
  <c r="J7" i="1"/>
  <c r="G7" i="1"/>
  <c r="CV6" i="1"/>
  <c r="CR6" i="1"/>
  <c r="CH6" i="1"/>
  <c r="CF6" i="1"/>
  <c r="CC6" i="1"/>
  <c r="CI6" i="1" s="1"/>
  <c r="BT6" i="1"/>
  <c r="BP6" i="1"/>
  <c r="BL6" i="1"/>
  <c r="BH6" i="1"/>
  <c r="X6" i="1"/>
  <c r="W6" i="1"/>
  <c r="G6" i="1"/>
  <c r="CV5" i="1"/>
  <c r="CR5" i="1"/>
  <c r="CO5" i="1"/>
  <c r="CH5" i="1"/>
  <c r="CF5" i="1"/>
  <c r="CC5" i="1"/>
  <c r="CC30" i="1" s="1"/>
  <c r="BZ5" i="1"/>
  <c r="BZ30" i="1" s="1"/>
  <c r="BZ32" i="1" s="1"/>
  <c r="BW5" i="1"/>
  <c r="BT5" i="1"/>
  <c r="BS5" i="1"/>
  <c r="BP5" i="1"/>
  <c r="BO5" i="1"/>
  <c r="BL5" i="1"/>
  <c r="BK5" i="1"/>
  <c r="BH5" i="1"/>
  <c r="BH30" i="1" s="1"/>
  <c r="BG5" i="1"/>
  <c r="X5" i="1"/>
  <c r="X30" i="1" s="1"/>
  <c r="X32" i="1" s="1"/>
  <c r="W5" i="1"/>
  <c r="U5" i="1"/>
  <c r="U30" i="1" s="1"/>
  <c r="U32" i="1" s="1"/>
  <c r="M5" i="1"/>
  <c r="J5" i="1"/>
  <c r="G5" i="1"/>
  <c r="CE1" i="1"/>
  <c r="CC32" i="1" l="1"/>
  <c r="CI32" i="1" s="1"/>
  <c r="CI30" i="1"/>
  <c r="BH32" i="1"/>
  <c r="BG32" i="1"/>
  <c r="BW32" i="1"/>
  <c r="BL32" i="1"/>
  <c r="BK32" i="1"/>
  <c r="BP32" i="1"/>
  <c r="BO32" i="1"/>
  <c r="BT32" i="1"/>
  <c r="BS32" i="1"/>
  <c r="W32" i="1"/>
  <c r="CV32" i="1"/>
  <c r="CR30" i="1"/>
  <c r="CP32" i="1"/>
  <c r="CR32" i="1" s="1"/>
  <c r="CI5" i="1"/>
  <c r="G30" i="1"/>
  <c r="M30" i="1"/>
  <c r="W30" i="1"/>
  <c r="BG30" i="1"/>
  <c r="BK30" i="1"/>
  <c r="BO30" i="1"/>
  <c r="BS30" i="1"/>
  <c r="BW30" i="1"/>
  <c r="H32" i="1"/>
  <c r="J32" i="1" s="1"/>
  <c r="CT32" i="1"/>
  <c r="BL30" i="1"/>
  <c r="BP30" i="1"/>
  <c r="BT30" i="1"/>
</calcChain>
</file>

<file path=xl/sharedStrings.xml><?xml version="1.0" encoding="utf-8"?>
<sst xmlns="http://schemas.openxmlformats.org/spreadsheetml/2006/main" count="187" uniqueCount="115">
  <si>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</si>
  <si>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11 сентября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</si>
  <si>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</si>
  <si>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</si>
  <si>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</si>
  <si>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</si>
  <si>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</si>
  <si>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</si>
  <si>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</si>
  <si>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</si>
  <si>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</si>
  <si>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</si>
  <si>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</si>
  <si>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</si>
  <si>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</si>
  <si>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</si>
  <si>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</si>
  <si>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</si>
  <si>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</si>
  <si>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</si>
  <si>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</si>
  <si>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</si>
  <si>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</si>
  <si>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</si>
  <si>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</si>
  <si>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</si>
  <si>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</si>
  <si>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</si>
  <si>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</si>
  <si>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Работало комбайнов,    ед</t>
  </si>
  <si>
    <t>Теребление льна, га</t>
  </si>
  <si>
    <t>План посева озимых, га</t>
  </si>
  <si>
    <t xml:space="preserve">Вспашка зябь,га </t>
  </si>
  <si>
    <t>Картофель</t>
  </si>
  <si>
    <t>Уборка овощей</t>
  </si>
  <si>
    <t>Засыпка семян, тонн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</si>
  <si>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</si>
  <si>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</si>
  <si>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</si>
  <si>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</si>
  <si>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</si>
  <si>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</si>
  <si>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</si>
  <si>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</si>
  <si>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</si>
  <si>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</si>
  <si>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</si>
  <si>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</si>
  <si>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Выкопано, га</t>
  </si>
  <si>
    <t>Накопано картофеля, тонн</t>
  </si>
  <si>
    <t>Уро    жай    ность, ц/га</t>
  </si>
  <si>
    <t>морковь</t>
  </si>
  <si>
    <t>свекла</t>
  </si>
  <si>
    <t>капуста</t>
  </si>
  <si>
    <t>яр.зерновые</t>
  </si>
  <si>
    <t>озимые</t>
  </si>
  <si>
    <t xml:space="preserve">льна </t>
  </si>
  <si>
    <t>мн.    травы</t>
  </si>
  <si>
    <t>%</t>
  </si>
  <si>
    <t>гибель озимых</t>
  </si>
  <si>
    <t>за день</t>
  </si>
  <si>
    <t>лук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</si>
  <si>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</si>
  <si>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</si>
  <si>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</si>
  <si>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</si>
  <si>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</si>
  <si>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</si>
  <si>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</si>
  <si>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</si>
  <si>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</si>
  <si>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Факт</t>
  </si>
  <si>
    <r>
      <rPr>
        <i/>
        <sz val="14"/>
        <rFont val="Times New Roman"/>
        <family val="1"/>
        <charset val="204"/>
      </rPr>
      <t>убрано</t>
    </r>
    <r>
      <rPr>
        <i/>
        <sz val="16"/>
        <rFont val="Times New Roman"/>
        <family val="1"/>
        <charset val="204"/>
      </rPr>
      <t xml:space="preserve"> на корма,га</t>
    </r>
  </si>
  <si>
    <t>убрано на зерно,га</t>
  </si>
  <si>
    <t>за день, га</t>
  </si>
  <si>
    <t>валовый сбор, тонн</t>
  </si>
  <si>
    <t>урожайность, ц/га</t>
  </si>
  <si>
    <t xml:space="preserve">% </t>
  </si>
  <si>
    <t>га</t>
  </si>
  <si>
    <t>тонн</t>
  </si>
  <si>
    <t xml:space="preserve">га </t>
  </si>
  <si>
    <t>скошено</t>
  </si>
  <si>
    <t>сено</t>
  </si>
  <si>
    <t>санаж</t>
  </si>
  <si>
    <t>силос</t>
  </si>
  <si>
    <t>Скошено,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</si>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</sst>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Arial Cyr"/>
      <charset val="204"/>
    </font>
    <font>
      <b/>
      <i/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3" fontId="20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64" fontId="22" fillId="3" borderId="5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25" fillId="3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" fontId="23" fillId="0" borderId="5" xfId="0" applyNumberFormat="1" applyFont="1" applyFill="1" applyBorder="1" applyAlignment="1">
      <alignment horizontal="center" vertical="center"/>
    </xf>
    <xf numFmtId="1" fontId="22" fillId="3" borderId="5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/>
    </xf>
    <xf numFmtId="1" fontId="16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22" fillId="2" borderId="5" xfId="0" applyFont="1" applyFill="1" applyBorder="1" applyAlignment="1" applyProtection="1">
      <alignment horizontal="left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/>
    <xf numFmtId="0" fontId="16" fillId="2" borderId="5" xfId="0" applyFont="1" applyFill="1" applyBorder="1" applyAlignment="1">
      <alignment wrapText="1"/>
    </xf>
    <xf numFmtId="3" fontId="16" fillId="2" borderId="5" xfId="0" applyNumberFormat="1" applyFont="1" applyFill="1" applyBorder="1" applyAlignment="1"/>
    <xf numFmtId="165" fontId="16" fillId="2" borderId="5" xfId="0" applyNumberFormat="1" applyFont="1" applyFill="1" applyBorder="1" applyAlignment="1"/>
    <xf numFmtId="164" fontId="28" fillId="2" borderId="5" xfId="0" applyNumberFormat="1" applyFont="1" applyFill="1" applyBorder="1" applyAlignment="1"/>
    <xf numFmtId="1" fontId="28" fillId="2" borderId="5" xfId="0" applyNumberFormat="1" applyFont="1" applyFill="1" applyBorder="1" applyAlignment="1"/>
    <xf numFmtId="1" fontId="16" fillId="2" borderId="5" xfId="0" applyNumberFormat="1" applyFont="1" applyFill="1" applyBorder="1" applyAlignment="1"/>
    <xf numFmtId="1" fontId="16" fillId="2" borderId="3" xfId="0" applyNumberFormat="1" applyFont="1" applyFill="1" applyBorder="1" applyAlignment="1"/>
    <xf numFmtId="1" fontId="16" fillId="2" borderId="3" xfId="0" applyNumberFormat="1" applyFont="1" applyFill="1" applyBorder="1" applyAlignment="1">
      <alignment horizontal="center"/>
    </xf>
    <xf numFmtId="164" fontId="16" fillId="2" borderId="3" xfId="0" applyNumberFormat="1" applyFont="1" applyFill="1" applyBorder="1" applyAlignment="1"/>
    <xf numFmtId="0" fontId="16" fillId="2" borderId="3" xfId="0" applyFont="1" applyFill="1" applyBorder="1" applyAlignment="1">
      <alignment horizontal="center" wrapText="1"/>
    </xf>
    <xf numFmtId="0" fontId="16" fillId="2" borderId="0" xfId="0" applyFont="1" applyFill="1" applyAlignment="1"/>
    <xf numFmtId="164" fontId="16" fillId="2" borderId="5" xfId="0" applyNumberFormat="1" applyFont="1" applyFill="1" applyBorder="1" applyAlignment="1"/>
    <xf numFmtId="0" fontId="28" fillId="2" borderId="5" xfId="0" applyFont="1" applyFill="1" applyBorder="1" applyAlignment="1"/>
    <xf numFmtId="0" fontId="16" fillId="2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1" fontId="16" fillId="3" borderId="5" xfId="0" applyNumberFormat="1" applyFont="1" applyFill="1" applyBorder="1" applyAlignment="1"/>
    <xf numFmtId="1" fontId="16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9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0" fillId="0" borderId="0" xfId="0" applyFont="1" applyFill="1"/>
    <xf numFmtId="0" fontId="29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M36"/>
  <sheetViews>
    <sheetView tabSelected="1" view="pageBreakPreview" zoomScale="50" zoomScaleNormal="10" zoomScaleSheetLayoutView="50" zoomScalePageLayoutView="29" workbookViewId="0">
      <pane xSplit="2" ySplit="4" topLeftCell="BE5" activePane="bottomRight" state="frozen"/>
      <selection pane="topRight" activeCell="C1" sqref="C1"/>
      <selection pane="bottomLeft" activeCell="A5" sqref="A5"/>
      <selection pane="bottomRight" activeCell="BR15" sqref="BR15"/>
    </sheetView>
  </sheetViews>
  <sheetFormatPr defaultColWidth="9.109375" defaultRowHeight="20.399999999999999" x14ac:dyDescent="0.35"/>
  <cols>
    <col min="1" max="1" width="4.6640625" style="130" customWidth="1"/>
    <col min="2" max="2" width="34.77734375" style="130" customWidth="1"/>
    <col min="3" max="3" width="10.33203125" style="131" hidden="1" customWidth="1"/>
    <col min="4" max="4" width="10.21875" style="131" hidden="1" customWidth="1"/>
    <col min="5" max="5" width="11.44140625" style="131" hidden="1" customWidth="1"/>
    <col min="6" max="6" width="11.77734375" style="131" hidden="1" customWidth="1"/>
    <col min="7" max="7" width="8.6640625" style="131" hidden="1" customWidth="1"/>
    <col min="8" max="8" width="11.33203125" style="131" hidden="1" customWidth="1"/>
    <col min="9" max="9" width="11.44140625" style="131" hidden="1" customWidth="1"/>
    <col min="10" max="10" width="8.6640625" style="131" hidden="1" customWidth="1"/>
    <col min="11" max="11" width="11.21875" style="131" hidden="1" customWidth="1"/>
    <col min="12" max="12" width="10.88671875" style="131" hidden="1" customWidth="1"/>
    <col min="13" max="13" width="8.21875" style="131" hidden="1" customWidth="1"/>
    <col min="14" max="14" width="11.21875" style="131" hidden="1" customWidth="1"/>
    <col min="15" max="16" width="11.77734375" style="131" hidden="1" customWidth="1"/>
    <col min="17" max="17" width="11.109375" style="131" hidden="1" customWidth="1"/>
    <col min="18" max="18" width="12.88671875" style="130" hidden="1" customWidth="1"/>
    <col min="19" max="20" width="11" style="130" hidden="1" customWidth="1"/>
    <col min="21" max="21" width="12.77734375" style="130" hidden="1" customWidth="1"/>
    <col min="22" max="22" width="10.6640625" style="130" hidden="1" customWidth="1"/>
    <col min="23" max="23" width="10.88671875" style="130" hidden="1" customWidth="1"/>
    <col min="24" max="24" width="8.109375" style="130" hidden="1" customWidth="1"/>
    <col min="25" max="27" width="10.44140625" style="130" hidden="1" customWidth="1"/>
    <col min="28" max="28" width="9.109375" style="130" hidden="1" customWidth="1"/>
    <col min="29" max="29" width="10.77734375" style="130" hidden="1" customWidth="1"/>
    <col min="30" max="34" width="10.21875" style="130" hidden="1" customWidth="1"/>
    <col min="35" max="35" width="8.77734375" style="130" hidden="1" customWidth="1"/>
    <col min="36" max="36" width="8.5546875" style="130" hidden="1" customWidth="1"/>
    <col min="37" max="39" width="8.109375" style="130" hidden="1" customWidth="1"/>
    <col min="40" max="41" width="11.77734375" style="130" hidden="1" customWidth="1"/>
    <col min="42" max="42" width="12.77734375" style="130" hidden="1" customWidth="1"/>
    <col min="43" max="43" width="11.88671875" style="130" hidden="1" customWidth="1"/>
    <col min="44" max="44" width="8.77734375" style="130" hidden="1" customWidth="1"/>
    <col min="45" max="45" width="12.33203125" style="130" hidden="1" customWidth="1"/>
    <col min="46" max="46" width="10.109375" style="130" hidden="1" customWidth="1"/>
    <col min="47" max="47" width="8.88671875" style="130" hidden="1" customWidth="1"/>
    <col min="48" max="48" width="9.77734375" style="130" hidden="1" customWidth="1"/>
    <col min="49" max="49" width="9.44140625" style="131" hidden="1" customWidth="1"/>
    <col min="50" max="50" width="9.6640625" style="131" hidden="1" customWidth="1"/>
    <col min="51" max="51" width="8" style="131" hidden="1" customWidth="1"/>
    <col min="52" max="52" width="9.44140625" style="131" hidden="1" customWidth="1"/>
    <col min="53" max="53" width="8.21875" style="131" hidden="1" customWidth="1"/>
    <col min="54" max="54" width="7.5546875" style="131" hidden="1" customWidth="1"/>
    <col min="55" max="55" width="9.44140625" style="131" hidden="1" customWidth="1"/>
    <col min="56" max="56" width="10.88671875" style="131" hidden="1" customWidth="1"/>
    <col min="57" max="57" width="12.44140625" style="131" customWidth="1"/>
    <col min="58" max="58" width="11.77734375" style="131" customWidth="1"/>
    <col min="59" max="59" width="8.33203125" style="131" customWidth="1"/>
    <col min="60" max="60" width="9.44140625" style="131" customWidth="1"/>
    <col min="61" max="61" width="11.6640625" style="131" customWidth="1"/>
    <col min="62" max="62" width="12.109375" style="131" customWidth="1"/>
    <col min="63" max="63" width="10.21875" style="131" customWidth="1"/>
    <col min="64" max="64" width="9.21875" style="131" customWidth="1"/>
    <col min="65" max="65" width="12.109375" style="131" customWidth="1"/>
    <col min="66" max="66" width="11.88671875" style="131" customWidth="1"/>
    <col min="67" max="68" width="10.44140625" style="131" customWidth="1"/>
    <col min="69" max="69" width="12" style="131" customWidth="1"/>
    <col min="70" max="70" width="12.44140625" style="131" customWidth="1"/>
    <col min="71" max="72" width="9.44140625" style="131" customWidth="1"/>
    <col min="73" max="73" width="11.33203125" style="131" customWidth="1"/>
    <col min="74" max="74" width="10.6640625" style="131" customWidth="1"/>
    <col min="75" max="75" width="9" style="131" customWidth="1"/>
    <col min="76" max="76" width="12.44140625" style="130" customWidth="1"/>
    <col min="77" max="77" width="12.5546875" style="130" customWidth="1"/>
    <col min="78" max="78" width="11.5546875" style="130" hidden="1" customWidth="1"/>
    <col min="79" max="79" width="11.5546875" style="132" customWidth="1"/>
    <col min="80" max="80" width="11" style="133" customWidth="1"/>
    <col min="81" max="81" width="10.77734375" style="133" customWidth="1"/>
    <col min="82" max="82" width="9.5546875" style="133" customWidth="1"/>
    <col min="83" max="83" width="12.33203125" style="133" customWidth="1"/>
    <col min="84" max="84" width="9" style="133" customWidth="1"/>
    <col min="85" max="85" width="14.6640625" style="133" customWidth="1"/>
    <col min="86" max="86" width="9.44140625" style="133" customWidth="1"/>
    <col min="87" max="87" width="8.88671875" style="134" customWidth="1"/>
    <col min="88" max="88" width="9.77734375" style="133" customWidth="1"/>
    <col min="89" max="89" width="10.109375" style="133" customWidth="1"/>
    <col min="90" max="90" width="11.33203125" style="133" customWidth="1"/>
    <col min="91" max="92" width="10.21875" style="133" customWidth="1"/>
    <col min="93" max="93" width="8.109375" style="133" customWidth="1"/>
    <col min="94" max="94" width="12.88671875" style="133" customWidth="1"/>
    <col min="95" max="95" width="9.77734375" style="130" customWidth="1"/>
    <col min="96" max="96" width="8" style="135" customWidth="1"/>
    <col min="97" max="97" width="9.44140625" style="136" customWidth="1"/>
    <col min="98" max="98" width="8.109375" style="132" customWidth="1"/>
    <col min="99" max="99" width="9.77734375" style="130" customWidth="1"/>
    <col min="100" max="100" width="7.88671875" style="130" customWidth="1"/>
    <col min="101" max="101" width="8.5546875" style="130" hidden="1" customWidth="1"/>
    <col min="102" max="102" width="8.77734375" style="130" hidden="1" customWidth="1"/>
    <col min="103" max="103" width="6.109375" style="130" hidden="1" customWidth="1"/>
    <col min="104" max="104" width="8.5546875" style="130" hidden="1" customWidth="1"/>
    <col min="105" max="105" width="5.44140625" style="130" hidden="1" customWidth="1"/>
    <col min="106" max="106" width="8.21875" style="130" hidden="1" customWidth="1"/>
    <col min="107" max="107" width="12.6640625" style="130" customWidth="1"/>
    <col min="108" max="108" width="10.33203125" style="130" customWidth="1"/>
    <col min="109" max="109" width="9.6640625" style="133" customWidth="1"/>
    <col min="110" max="111" width="9.109375" style="133" customWidth="1"/>
    <col min="112" max="112" width="12.33203125" style="133" customWidth="1"/>
    <col min="113" max="116" width="10.33203125" style="133" hidden="1" customWidth="1"/>
    <col min="117" max="117" width="10.44140625" style="133" hidden="1" customWidth="1"/>
    <col min="118" max="119" width="0" style="133" hidden="1" customWidth="1"/>
    <col min="120" max="16384" width="9.109375" style="133"/>
  </cols>
  <sheetData>
    <row r="1" spans="1:117" s="8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137" t="s">
        <v>1</v>
      </c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5"/>
      <c r="BU1" s="6"/>
      <c r="BV1" s="6"/>
      <c r="BW1" s="6"/>
      <c r="BX1" s="6"/>
      <c r="BY1" s="6"/>
      <c r="BZ1" s="6"/>
      <c r="CA1" s="6"/>
      <c r="CB1" s="6"/>
      <c r="CC1" s="6"/>
      <c r="CD1" s="6"/>
      <c r="CE1" s="137" t="str">
        <f>Y1</f>
        <v>Оперативные данные по полевым работам по Можгинскому району на 11 сентября 2017 года</v>
      </c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7"/>
    </row>
    <row r="2" spans="1:117" s="10" customFormat="1" ht="45.6" customHeight="1" x14ac:dyDescent="0.25">
      <c r="A2" s="138"/>
      <c r="B2" s="138" t="s">
        <v>2</v>
      </c>
      <c r="C2" s="141" t="s">
        <v>3</v>
      </c>
      <c r="D2" s="142"/>
      <c r="E2" s="143" t="s">
        <v>4</v>
      </c>
      <c r="F2" s="143"/>
      <c r="G2" s="143"/>
      <c r="H2" s="143"/>
      <c r="I2" s="143"/>
      <c r="J2" s="143"/>
      <c r="K2" s="143"/>
      <c r="L2" s="143"/>
      <c r="M2" s="143"/>
      <c r="N2" s="144" t="s">
        <v>5</v>
      </c>
      <c r="O2" s="147" t="s">
        <v>6</v>
      </c>
      <c r="P2" s="148"/>
      <c r="Q2" s="148"/>
      <c r="R2" s="148"/>
      <c r="S2" s="149"/>
      <c r="T2" s="150" t="s">
        <v>5</v>
      </c>
      <c r="U2" s="153" t="s">
        <v>7</v>
      </c>
      <c r="V2" s="154"/>
      <c r="W2" s="154"/>
      <c r="X2" s="155"/>
      <c r="Y2" s="153" t="s">
        <v>8</v>
      </c>
      <c r="Z2" s="155"/>
      <c r="AA2" s="162" t="s">
        <v>9</v>
      </c>
      <c r="AB2" s="150" t="s">
        <v>10</v>
      </c>
      <c r="AC2" s="163" t="s">
        <v>11</v>
      </c>
      <c r="AD2" s="164"/>
      <c r="AE2" s="163" t="s">
        <v>12</v>
      </c>
      <c r="AF2" s="167"/>
      <c r="AG2" s="153" t="s">
        <v>13</v>
      </c>
      <c r="AH2" s="155"/>
      <c r="AI2" s="159" t="s">
        <v>14</v>
      </c>
      <c r="AJ2" s="160"/>
      <c r="AK2" s="160"/>
      <c r="AL2" s="160"/>
      <c r="AM2" s="161"/>
      <c r="AN2" s="162" t="s">
        <v>15</v>
      </c>
      <c r="AO2" s="162"/>
      <c r="AP2" s="169" t="s">
        <v>16</v>
      </c>
      <c r="AQ2" s="170"/>
      <c r="AR2" s="171"/>
      <c r="AS2" s="162" t="s">
        <v>17</v>
      </c>
      <c r="AT2" s="162"/>
      <c r="AU2" s="162"/>
      <c r="AV2" s="162"/>
      <c r="AW2" s="162"/>
      <c r="AX2" s="175" t="s">
        <v>18</v>
      </c>
      <c r="AY2" s="176"/>
      <c r="AZ2" s="176"/>
      <c r="BA2" s="176"/>
      <c r="BB2" s="177"/>
      <c r="BC2" s="138" t="s">
        <v>19</v>
      </c>
      <c r="BD2" s="186" t="s">
        <v>20</v>
      </c>
      <c r="BE2" s="189" t="s">
        <v>21</v>
      </c>
      <c r="BF2" s="190"/>
      <c r="BG2" s="190"/>
      <c r="BH2" s="9"/>
      <c r="BI2" s="193" t="s">
        <v>22</v>
      </c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5"/>
      <c r="BW2" s="196" t="s">
        <v>23</v>
      </c>
      <c r="BX2" s="197" t="s">
        <v>24</v>
      </c>
      <c r="BY2" s="181" t="s">
        <v>25</v>
      </c>
      <c r="BZ2" s="203" t="s">
        <v>26</v>
      </c>
      <c r="CA2" s="204" t="s">
        <v>27</v>
      </c>
      <c r="CB2" s="163" t="s">
        <v>28</v>
      </c>
      <c r="CC2" s="167"/>
      <c r="CD2" s="167"/>
      <c r="CE2" s="167"/>
      <c r="CF2" s="167"/>
      <c r="CG2" s="167"/>
      <c r="CH2" s="167"/>
      <c r="CI2" s="164"/>
      <c r="CJ2" s="181" t="s">
        <v>29</v>
      </c>
      <c r="CK2" s="162" t="s">
        <v>30</v>
      </c>
      <c r="CL2" s="162"/>
      <c r="CM2" s="153" t="s">
        <v>31</v>
      </c>
      <c r="CN2" s="154"/>
      <c r="CO2" s="155"/>
      <c r="CP2" s="153" t="s">
        <v>32</v>
      </c>
      <c r="CQ2" s="154"/>
      <c r="CR2" s="155"/>
      <c r="CS2" s="184" t="s">
        <v>33</v>
      </c>
      <c r="CT2" s="185"/>
      <c r="CU2" s="185"/>
      <c r="CV2" s="198"/>
      <c r="CW2" s="162" t="s">
        <v>34</v>
      </c>
      <c r="CX2" s="162"/>
      <c r="CY2" s="162"/>
      <c r="CZ2" s="162"/>
      <c r="DA2" s="162"/>
      <c r="DB2" s="162"/>
      <c r="DC2" s="162" t="s">
        <v>35</v>
      </c>
      <c r="DD2" s="162"/>
      <c r="DE2" s="162"/>
      <c r="DF2" s="162"/>
      <c r="DG2" s="162"/>
      <c r="DH2" s="162"/>
    </row>
    <row r="3" spans="1:117" s="15" customFormat="1" ht="47.4" customHeight="1" x14ac:dyDescent="0.25">
      <c r="A3" s="139"/>
      <c r="B3" s="139"/>
      <c r="C3" s="11" t="s">
        <v>36</v>
      </c>
      <c r="D3" s="12" t="s">
        <v>37</v>
      </c>
      <c r="E3" s="199" t="s">
        <v>38</v>
      </c>
      <c r="F3" s="200"/>
      <c r="G3" s="200"/>
      <c r="H3" s="199" t="s">
        <v>39</v>
      </c>
      <c r="I3" s="200"/>
      <c r="J3" s="201"/>
      <c r="K3" s="143" t="s">
        <v>40</v>
      </c>
      <c r="L3" s="143"/>
      <c r="M3" s="143"/>
      <c r="N3" s="145"/>
      <c r="O3" s="147" t="s">
        <v>41</v>
      </c>
      <c r="P3" s="148"/>
      <c r="Q3" s="149"/>
      <c r="R3" s="147" t="s">
        <v>39</v>
      </c>
      <c r="S3" s="149"/>
      <c r="T3" s="151"/>
      <c r="U3" s="156"/>
      <c r="V3" s="157"/>
      <c r="W3" s="157"/>
      <c r="X3" s="158"/>
      <c r="Y3" s="156"/>
      <c r="Z3" s="158"/>
      <c r="AA3" s="162"/>
      <c r="AB3" s="151"/>
      <c r="AC3" s="165"/>
      <c r="AD3" s="166"/>
      <c r="AE3" s="165"/>
      <c r="AF3" s="168"/>
      <c r="AG3" s="156"/>
      <c r="AH3" s="158"/>
      <c r="AI3" s="202" t="s">
        <v>42</v>
      </c>
      <c r="AJ3" s="159" t="s">
        <v>43</v>
      </c>
      <c r="AK3" s="160"/>
      <c r="AL3" s="160"/>
      <c r="AM3" s="161"/>
      <c r="AN3" s="162"/>
      <c r="AO3" s="162"/>
      <c r="AP3" s="172"/>
      <c r="AQ3" s="173"/>
      <c r="AR3" s="174"/>
      <c r="AS3" s="162"/>
      <c r="AT3" s="162"/>
      <c r="AU3" s="162"/>
      <c r="AV3" s="162"/>
      <c r="AW3" s="162"/>
      <c r="AX3" s="178"/>
      <c r="AY3" s="179"/>
      <c r="AZ3" s="179"/>
      <c r="BA3" s="179"/>
      <c r="BB3" s="180"/>
      <c r="BC3" s="140"/>
      <c r="BD3" s="187"/>
      <c r="BE3" s="191"/>
      <c r="BF3" s="192"/>
      <c r="BG3" s="192"/>
      <c r="BH3" s="13"/>
      <c r="BI3" s="184" t="s">
        <v>44</v>
      </c>
      <c r="BJ3" s="185"/>
      <c r="BK3" s="185"/>
      <c r="BL3" s="14"/>
      <c r="BM3" s="184" t="s">
        <v>45</v>
      </c>
      <c r="BN3" s="185"/>
      <c r="BO3" s="185"/>
      <c r="BP3" s="14"/>
      <c r="BQ3" s="184" t="s">
        <v>46</v>
      </c>
      <c r="BR3" s="185"/>
      <c r="BS3" s="185"/>
      <c r="BT3" s="14"/>
      <c r="BU3" s="162" t="s">
        <v>47</v>
      </c>
      <c r="BV3" s="162"/>
      <c r="BW3" s="196"/>
      <c r="BX3" s="197"/>
      <c r="BY3" s="182"/>
      <c r="BZ3" s="203"/>
      <c r="CA3" s="204"/>
      <c r="CB3" s="205"/>
      <c r="CC3" s="206"/>
      <c r="CD3" s="206"/>
      <c r="CE3" s="206"/>
      <c r="CF3" s="206"/>
      <c r="CG3" s="206"/>
      <c r="CH3" s="206"/>
      <c r="CI3" s="207"/>
      <c r="CJ3" s="182"/>
      <c r="CK3" s="162"/>
      <c r="CL3" s="162"/>
      <c r="CM3" s="156"/>
      <c r="CN3" s="157"/>
      <c r="CO3" s="158"/>
      <c r="CP3" s="156"/>
      <c r="CQ3" s="157"/>
      <c r="CR3" s="158"/>
      <c r="CS3" s="204" t="s">
        <v>48</v>
      </c>
      <c r="CT3" s="204"/>
      <c r="CU3" s="197" t="s">
        <v>49</v>
      </c>
      <c r="CV3" s="197" t="s">
        <v>50</v>
      </c>
      <c r="CW3" s="212" t="s">
        <v>51</v>
      </c>
      <c r="CX3" s="212"/>
      <c r="CY3" s="212" t="s">
        <v>52</v>
      </c>
      <c r="CZ3" s="212"/>
      <c r="DA3" s="197" t="s">
        <v>53</v>
      </c>
      <c r="DB3" s="197"/>
      <c r="DC3" s="208" t="s">
        <v>54</v>
      </c>
      <c r="DD3" s="208"/>
      <c r="DE3" s="208" t="s">
        <v>55</v>
      </c>
      <c r="DF3" s="208"/>
      <c r="DG3" s="209" t="s">
        <v>56</v>
      </c>
      <c r="DH3" s="210" t="s">
        <v>57</v>
      </c>
    </row>
    <row r="4" spans="1:117" s="15" customFormat="1" ht="60.6" customHeight="1" x14ac:dyDescent="0.25">
      <c r="A4" s="140"/>
      <c r="B4" s="140"/>
      <c r="C4" s="16" t="s">
        <v>43</v>
      </c>
      <c r="D4" s="17" t="s">
        <v>43</v>
      </c>
      <c r="E4" s="12" t="s">
        <v>42</v>
      </c>
      <c r="F4" s="12" t="s">
        <v>43</v>
      </c>
      <c r="G4" s="12" t="s">
        <v>58</v>
      </c>
      <c r="H4" s="12" t="s">
        <v>42</v>
      </c>
      <c r="I4" s="12" t="s">
        <v>43</v>
      </c>
      <c r="J4" s="12" t="s">
        <v>58</v>
      </c>
      <c r="K4" s="18" t="s">
        <v>42</v>
      </c>
      <c r="L4" s="18" t="s">
        <v>43</v>
      </c>
      <c r="M4" s="18" t="s">
        <v>58</v>
      </c>
      <c r="N4" s="146"/>
      <c r="O4" s="17" t="s">
        <v>42</v>
      </c>
      <c r="P4" s="17" t="s">
        <v>43</v>
      </c>
      <c r="Q4" s="19" t="s">
        <v>59</v>
      </c>
      <c r="R4" s="20" t="s">
        <v>42</v>
      </c>
      <c r="S4" s="20" t="s">
        <v>43</v>
      </c>
      <c r="T4" s="152"/>
      <c r="U4" s="20" t="s">
        <v>42</v>
      </c>
      <c r="V4" s="21" t="s">
        <v>43</v>
      </c>
      <c r="W4" s="21" t="s">
        <v>58</v>
      </c>
      <c r="X4" s="21" t="s">
        <v>60</v>
      </c>
      <c r="Y4" s="21" t="s">
        <v>42</v>
      </c>
      <c r="Z4" s="21" t="s">
        <v>43</v>
      </c>
      <c r="AA4" s="162"/>
      <c r="AB4" s="152"/>
      <c r="AC4" s="22" t="s">
        <v>42</v>
      </c>
      <c r="AD4" s="22" t="s">
        <v>43</v>
      </c>
      <c r="AE4" s="22" t="s">
        <v>42</v>
      </c>
      <c r="AF4" s="22" t="s">
        <v>43</v>
      </c>
      <c r="AG4" s="19" t="s">
        <v>42</v>
      </c>
      <c r="AH4" s="19" t="s">
        <v>43</v>
      </c>
      <c r="AI4" s="202"/>
      <c r="AJ4" s="19" t="s">
        <v>51</v>
      </c>
      <c r="AK4" s="19" t="s">
        <v>52</v>
      </c>
      <c r="AL4" s="19" t="s">
        <v>53</v>
      </c>
      <c r="AM4" s="19" t="s">
        <v>61</v>
      </c>
      <c r="AN4" s="23" t="s">
        <v>42</v>
      </c>
      <c r="AO4" s="23" t="s">
        <v>43</v>
      </c>
      <c r="AP4" s="24" t="s">
        <v>62</v>
      </c>
      <c r="AQ4" s="24" t="s">
        <v>63</v>
      </c>
      <c r="AR4" s="24" t="s">
        <v>64</v>
      </c>
      <c r="AS4" s="25" t="s">
        <v>36</v>
      </c>
      <c r="AT4" s="25" t="s">
        <v>63</v>
      </c>
      <c r="AU4" s="24" t="s">
        <v>37</v>
      </c>
      <c r="AV4" s="26" t="s">
        <v>65</v>
      </c>
      <c r="AW4" s="27" t="s">
        <v>64</v>
      </c>
      <c r="AX4" s="28" t="s">
        <v>65</v>
      </c>
      <c r="AY4" s="28" t="s">
        <v>63</v>
      </c>
      <c r="AZ4" s="28" t="s">
        <v>66</v>
      </c>
      <c r="BA4" s="28" t="s">
        <v>67</v>
      </c>
      <c r="BB4" s="28" t="s">
        <v>68</v>
      </c>
      <c r="BC4" s="27"/>
      <c r="BD4" s="188"/>
      <c r="BE4" s="27" t="s">
        <v>42</v>
      </c>
      <c r="BF4" s="27" t="s">
        <v>69</v>
      </c>
      <c r="BG4" s="27" t="s">
        <v>58</v>
      </c>
      <c r="BH4" s="27" t="s">
        <v>60</v>
      </c>
      <c r="BI4" s="27" t="s">
        <v>42</v>
      </c>
      <c r="BJ4" s="27" t="s">
        <v>43</v>
      </c>
      <c r="BK4" s="27" t="s">
        <v>58</v>
      </c>
      <c r="BL4" s="27" t="s">
        <v>60</v>
      </c>
      <c r="BM4" s="27" t="s">
        <v>42</v>
      </c>
      <c r="BN4" s="27" t="s">
        <v>43</v>
      </c>
      <c r="BO4" s="27" t="s">
        <v>58</v>
      </c>
      <c r="BP4" s="27" t="s">
        <v>60</v>
      </c>
      <c r="BQ4" s="27" t="s">
        <v>42</v>
      </c>
      <c r="BR4" s="27" t="s">
        <v>43</v>
      </c>
      <c r="BS4" s="27" t="s">
        <v>58</v>
      </c>
      <c r="BT4" s="27" t="s">
        <v>60</v>
      </c>
      <c r="BU4" s="25" t="s">
        <v>42</v>
      </c>
      <c r="BV4" s="25" t="s">
        <v>43</v>
      </c>
      <c r="BW4" s="196"/>
      <c r="BX4" s="197"/>
      <c r="BY4" s="183"/>
      <c r="BZ4" s="203"/>
      <c r="CA4" s="204"/>
      <c r="CB4" s="29" t="s">
        <v>70</v>
      </c>
      <c r="CC4" s="29" t="s">
        <v>71</v>
      </c>
      <c r="CD4" s="29" t="s">
        <v>72</v>
      </c>
      <c r="CE4" s="29" t="s">
        <v>73</v>
      </c>
      <c r="CF4" s="30" t="s">
        <v>74</v>
      </c>
      <c r="CG4" s="29" t="s">
        <v>75</v>
      </c>
      <c r="CH4" s="29" t="s">
        <v>76</v>
      </c>
      <c r="CI4" s="31" t="s">
        <v>58</v>
      </c>
      <c r="CJ4" s="183"/>
      <c r="CK4" s="32" t="s">
        <v>42</v>
      </c>
      <c r="CL4" s="33" t="s">
        <v>43</v>
      </c>
      <c r="CM4" s="33" t="s">
        <v>42</v>
      </c>
      <c r="CN4" s="33" t="s">
        <v>43</v>
      </c>
      <c r="CO4" s="24" t="s">
        <v>58</v>
      </c>
      <c r="CP4" s="34" t="s">
        <v>42</v>
      </c>
      <c r="CQ4" s="32" t="s">
        <v>43</v>
      </c>
      <c r="CR4" s="35" t="s">
        <v>77</v>
      </c>
      <c r="CS4" s="36" t="s">
        <v>42</v>
      </c>
      <c r="CT4" s="37" t="s">
        <v>43</v>
      </c>
      <c r="CU4" s="197"/>
      <c r="CV4" s="197"/>
      <c r="CW4" s="20" t="s">
        <v>78</v>
      </c>
      <c r="CX4" s="20" t="s">
        <v>79</v>
      </c>
      <c r="CY4" s="20" t="s">
        <v>78</v>
      </c>
      <c r="CZ4" s="20" t="s">
        <v>79</v>
      </c>
      <c r="DA4" s="20" t="s">
        <v>80</v>
      </c>
      <c r="DB4" s="20" t="s">
        <v>79</v>
      </c>
      <c r="DC4" s="24" t="s">
        <v>42</v>
      </c>
      <c r="DD4" s="24" t="s">
        <v>43</v>
      </c>
      <c r="DE4" s="38" t="s">
        <v>42</v>
      </c>
      <c r="DF4" s="38" t="s">
        <v>43</v>
      </c>
      <c r="DG4" s="208"/>
      <c r="DH4" s="211"/>
      <c r="DI4" s="15" t="s">
        <v>81</v>
      </c>
      <c r="DJ4" s="15" t="s">
        <v>82</v>
      </c>
      <c r="DK4" s="15" t="s">
        <v>83</v>
      </c>
      <c r="DL4" s="15" t="s">
        <v>84</v>
      </c>
      <c r="DM4" s="39" t="s">
        <v>85</v>
      </c>
    </row>
    <row r="5" spans="1:117" s="62" customFormat="1" ht="34.950000000000003" customHeight="1" x14ac:dyDescent="0.25">
      <c r="A5" s="40">
        <v>1</v>
      </c>
      <c r="B5" s="41" t="s">
        <v>86</v>
      </c>
      <c r="C5" s="42">
        <v>1240</v>
      </c>
      <c r="D5" s="43"/>
      <c r="E5" s="44">
        <v>6000</v>
      </c>
      <c r="F5" s="42">
        <v>6000</v>
      </c>
      <c r="G5" s="43">
        <f t="shared" ref="G5:G25" si="0">F5/E5*100</f>
        <v>100</v>
      </c>
      <c r="H5" s="43">
        <v>3352</v>
      </c>
      <c r="I5" s="42">
        <v>3352</v>
      </c>
      <c r="J5" s="43">
        <f>I5/H5*100</f>
        <v>100</v>
      </c>
      <c r="K5" s="43">
        <v>1400</v>
      </c>
      <c r="L5" s="42">
        <v>400</v>
      </c>
      <c r="M5" s="43">
        <f>L5/K5*100</f>
        <v>28.571428571428569</v>
      </c>
      <c r="N5" s="43">
        <v>7</v>
      </c>
      <c r="O5" s="45">
        <v>1400</v>
      </c>
      <c r="P5" s="46">
        <v>400</v>
      </c>
      <c r="Q5" s="46">
        <v>589</v>
      </c>
      <c r="R5" s="43">
        <v>3352</v>
      </c>
      <c r="S5" s="46">
        <v>1636</v>
      </c>
      <c r="T5" s="47">
        <v>1</v>
      </c>
      <c r="U5" s="48">
        <f>4994+200</f>
        <v>5194</v>
      </c>
      <c r="V5" s="49">
        <v>5194</v>
      </c>
      <c r="W5" s="49">
        <f t="shared" ref="W5:W22" si="1">V5/U5*100</f>
        <v>100</v>
      </c>
      <c r="X5" s="49">
        <f t="shared" ref="X5:X21" si="2">V5-DH5</f>
        <v>5194</v>
      </c>
      <c r="Y5" s="49">
        <v>775</v>
      </c>
      <c r="Z5" s="49">
        <v>775</v>
      </c>
      <c r="AA5" s="49">
        <v>30</v>
      </c>
      <c r="AB5" s="50">
        <v>7</v>
      </c>
      <c r="AC5" s="46"/>
      <c r="AD5" s="49"/>
      <c r="AE5" s="49">
        <v>830</v>
      </c>
      <c r="AF5" s="49">
        <v>830</v>
      </c>
      <c r="AG5" s="50">
        <v>20</v>
      </c>
      <c r="AH5" s="50">
        <v>20</v>
      </c>
      <c r="AI5" s="50"/>
      <c r="AJ5" s="50"/>
      <c r="AK5" s="50"/>
      <c r="AL5" s="50"/>
      <c r="AM5" s="50"/>
      <c r="AN5" s="50">
        <v>1500</v>
      </c>
      <c r="AO5" s="50">
        <v>1628</v>
      </c>
      <c r="AP5" s="50"/>
      <c r="AQ5" s="50"/>
      <c r="AR5" s="50"/>
      <c r="AS5" s="50">
        <v>5194</v>
      </c>
      <c r="AT5" s="50">
        <v>800</v>
      </c>
      <c r="AU5" s="50"/>
      <c r="AV5" s="51">
        <v>20</v>
      </c>
      <c r="AW5" s="51"/>
      <c r="AX5" s="51"/>
      <c r="AY5" s="51"/>
      <c r="AZ5" s="51"/>
      <c r="BA5" s="51"/>
      <c r="BB5" s="51"/>
      <c r="BC5" s="51"/>
      <c r="BD5" s="50">
        <v>820</v>
      </c>
      <c r="BE5" s="51">
        <v>5639</v>
      </c>
      <c r="BF5" s="51">
        <v>5639</v>
      </c>
      <c r="BG5" s="52">
        <f>BF5/BE5*100</f>
        <v>100</v>
      </c>
      <c r="BH5" s="52">
        <f t="shared" ref="BH5:BH22" si="3">BF5-DI5</f>
        <v>0</v>
      </c>
      <c r="BI5" s="51">
        <v>2211</v>
      </c>
      <c r="BJ5" s="51">
        <v>2233</v>
      </c>
      <c r="BK5" s="53">
        <f>BJ5/BI5*100</f>
        <v>100.99502487562188</v>
      </c>
      <c r="BL5" s="54">
        <f t="shared" ref="BL5:BL33" si="4">BJ5-DJ5</f>
        <v>0</v>
      </c>
      <c r="BM5" s="51">
        <v>22050</v>
      </c>
      <c r="BN5" s="51">
        <v>28237</v>
      </c>
      <c r="BO5" s="52">
        <f>BN5/BM5*100</f>
        <v>128.05895691609976</v>
      </c>
      <c r="BP5" s="52">
        <f t="shared" ref="BP5:BP33" si="5">BN5-DK5</f>
        <v>0</v>
      </c>
      <c r="BQ5" s="51">
        <v>8842</v>
      </c>
      <c r="BR5" s="51">
        <v>14552</v>
      </c>
      <c r="BS5" s="53">
        <f>BR5/BQ5*100</f>
        <v>164.57814973987786</v>
      </c>
      <c r="BT5" s="52">
        <f t="shared" ref="BT5:BT33" si="6">BR5-DL5</f>
        <v>0</v>
      </c>
      <c r="BU5" s="51">
        <v>4000</v>
      </c>
      <c r="BV5" s="51">
        <v>3107</v>
      </c>
      <c r="BW5" s="55">
        <f>((BJ5*0.45)+(BN5*0.34)+(BR5/1.33*0.18)+(BV5*0.2))/BZ5*10</f>
        <v>35.830229728543458</v>
      </c>
      <c r="BX5" s="50"/>
      <c r="BY5" s="50">
        <v>4933</v>
      </c>
      <c r="BZ5" s="50">
        <f>2631+1052</f>
        <v>3683</v>
      </c>
      <c r="CA5" s="46">
        <v>1000</v>
      </c>
      <c r="CB5" s="50">
        <v>6005</v>
      </c>
      <c r="CC5" s="50">
        <f>CD5+CE5</f>
        <v>4629</v>
      </c>
      <c r="CD5" s="50">
        <v>134</v>
      </c>
      <c r="CE5" s="50">
        <v>4495</v>
      </c>
      <c r="CF5" s="56">
        <f t="shared" ref="CF5:CF33" si="7">CE5-DM5</f>
        <v>0</v>
      </c>
      <c r="CG5" s="50">
        <v>13452.2</v>
      </c>
      <c r="CH5" s="57">
        <f t="shared" ref="CH5:CH33" si="8">CG5/CE5*10</f>
        <v>29.927030033370414</v>
      </c>
      <c r="CI5" s="58">
        <f>CC5/CB5*100</f>
        <v>77.085761865112403</v>
      </c>
      <c r="CJ5" s="50"/>
      <c r="CK5" s="50"/>
      <c r="CL5" s="50"/>
      <c r="CM5" s="50">
        <v>1500</v>
      </c>
      <c r="CN5" s="50">
        <v>963</v>
      </c>
      <c r="CO5" s="23">
        <f>CN5/CM5*100</f>
        <v>64.2</v>
      </c>
      <c r="CP5" s="50">
        <v>6000</v>
      </c>
      <c r="CQ5" s="50">
        <v>1900</v>
      </c>
      <c r="CR5" s="55">
        <f t="shared" ref="CR5:CR25" si="9">CQ5/CP5*100</f>
        <v>31.666666666666664</v>
      </c>
      <c r="CS5" s="46">
        <v>20</v>
      </c>
      <c r="CT5" s="46"/>
      <c r="CU5" s="50"/>
      <c r="CV5" s="59" t="e">
        <f t="shared" ref="CV5:CV11" si="10">CU5/CT5*10</f>
        <v>#DIV/0!</v>
      </c>
      <c r="CW5" s="50"/>
      <c r="CX5" s="50"/>
      <c r="CY5" s="25"/>
      <c r="CZ5" s="25"/>
      <c r="DA5" s="25"/>
      <c r="DB5" s="25"/>
      <c r="DC5" s="60">
        <v>1198</v>
      </c>
      <c r="DD5" s="60">
        <v>950</v>
      </c>
      <c r="DE5" s="61">
        <v>354</v>
      </c>
      <c r="DF5" s="61">
        <v>354</v>
      </c>
      <c r="DG5" s="61"/>
      <c r="DH5" s="49"/>
      <c r="DI5" s="51">
        <v>5639</v>
      </c>
      <c r="DJ5" s="51">
        <v>2233</v>
      </c>
      <c r="DK5" s="51">
        <v>28237</v>
      </c>
      <c r="DL5" s="50">
        <v>14552</v>
      </c>
      <c r="DM5" s="50">
        <v>4495</v>
      </c>
    </row>
    <row r="6" spans="1:117" s="62" customFormat="1" ht="34.950000000000003" customHeight="1" x14ac:dyDescent="0.25">
      <c r="A6" s="40">
        <v>2</v>
      </c>
      <c r="B6" s="41" t="s">
        <v>87</v>
      </c>
      <c r="C6" s="42"/>
      <c r="D6" s="43"/>
      <c r="E6" s="44">
        <v>986</v>
      </c>
      <c r="F6" s="42">
        <v>986</v>
      </c>
      <c r="G6" s="43">
        <f t="shared" si="0"/>
        <v>100</v>
      </c>
      <c r="H6" s="43"/>
      <c r="I6" s="42"/>
      <c r="J6" s="43"/>
      <c r="K6" s="43"/>
      <c r="L6" s="42"/>
      <c r="M6" s="43"/>
      <c r="N6" s="43"/>
      <c r="O6" s="45"/>
      <c r="P6" s="46"/>
      <c r="Q6" s="46"/>
      <c r="R6" s="43"/>
      <c r="S6" s="46"/>
      <c r="T6" s="47"/>
      <c r="U6" s="48">
        <v>906</v>
      </c>
      <c r="V6" s="46">
        <v>906</v>
      </c>
      <c r="W6" s="49">
        <f t="shared" si="1"/>
        <v>100</v>
      </c>
      <c r="X6" s="49">
        <f t="shared" si="2"/>
        <v>906</v>
      </c>
      <c r="Y6" s="49"/>
      <c r="Z6" s="49"/>
      <c r="AA6" s="49"/>
      <c r="AB6" s="50"/>
      <c r="AC6" s="46"/>
      <c r="AD6" s="49"/>
      <c r="AE6" s="49"/>
      <c r="AF6" s="49"/>
      <c r="AG6" s="50">
        <v>80</v>
      </c>
      <c r="AH6" s="50">
        <v>30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60">
        <v>956</v>
      </c>
      <c r="AT6" s="60"/>
      <c r="AU6" s="24"/>
      <c r="AV6" s="54">
        <v>30</v>
      </c>
      <c r="AW6" s="63"/>
      <c r="AX6" s="63"/>
      <c r="AY6" s="63"/>
      <c r="AZ6" s="63"/>
      <c r="BA6" s="63"/>
      <c r="BB6" s="63"/>
      <c r="BC6" s="63"/>
      <c r="BD6" s="24"/>
      <c r="BE6" s="54"/>
      <c r="BF6" s="63"/>
      <c r="BG6" s="53"/>
      <c r="BH6" s="52">
        <f t="shared" si="3"/>
        <v>0</v>
      </c>
      <c r="BI6" s="54"/>
      <c r="BJ6" s="54"/>
      <c r="BK6" s="53"/>
      <c r="BL6" s="54">
        <f t="shared" si="4"/>
        <v>0</v>
      </c>
      <c r="BM6" s="54"/>
      <c r="BN6" s="54"/>
      <c r="BO6" s="52"/>
      <c r="BP6" s="52">
        <f t="shared" si="5"/>
        <v>0</v>
      </c>
      <c r="BQ6" s="54"/>
      <c r="BR6" s="54"/>
      <c r="BS6" s="53"/>
      <c r="BT6" s="52">
        <f t="shared" si="6"/>
        <v>0</v>
      </c>
      <c r="BU6" s="54"/>
      <c r="BV6" s="54"/>
      <c r="BW6" s="55"/>
      <c r="BX6" s="50"/>
      <c r="BY6" s="50"/>
      <c r="BZ6" s="50"/>
      <c r="CA6" s="46"/>
      <c r="CB6" s="50">
        <v>956</v>
      </c>
      <c r="CC6" s="50">
        <f t="shared" ref="CC6:CC31" si="11">CD6+CE6</f>
        <v>956</v>
      </c>
      <c r="CD6" s="50"/>
      <c r="CE6" s="50">
        <v>956</v>
      </c>
      <c r="CF6" s="56">
        <f t="shared" si="7"/>
        <v>0</v>
      </c>
      <c r="CG6" s="50">
        <v>2581</v>
      </c>
      <c r="CH6" s="57">
        <f t="shared" si="8"/>
        <v>26.997907949790797</v>
      </c>
      <c r="CI6" s="64">
        <f t="shared" ref="CI6:CI33" si="12">CC6/CB6*100</f>
        <v>100</v>
      </c>
      <c r="CJ6" s="50"/>
      <c r="CK6" s="50"/>
      <c r="CL6" s="50"/>
      <c r="CM6" s="50"/>
      <c r="CN6" s="50"/>
      <c r="CO6" s="23"/>
      <c r="CP6" s="50">
        <v>986</v>
      </c>
      <c r="CQ6" s="50">
        <v>700</v>
      </c>
      <c r="CR6" s="55">
        <f t="shared" si="9"/>
        <v>70.993914807302232</v>
      </c>
      <c r="CS6" s="46">
        <v>30</v>
      </c>
      <c r="CT6" s="46"/>
      <c r="CU6" s="50"/>
      <c r="CV6" s="59" t="e">
        <f t="shared" si="10"/>
        <v>#DIV/0!</v>
      </c>
      <c r="CW6" s="50"/>
      <c r="CX6" s="50"/>
      <c r="CY6" s="25"/>
      <c r="CZ6" s="25"/>
      <c r="DA6" s="25"/>
      <c r="DB6" s="25"/>
      <c r="DC6" s="60">
        <v>225</v>
      </c>
      <c r="DD6" s="60">
        <v>225</v>
      </c>
      <c r="DE6" s="61">
        <v>0</v>
      </c>
      <c r="DF6" s="61"/>
      <c r="DG6" s="61"/>
      <c r="DH6" s="46"/>
      <c r="DI6" s="63"/>
      <c r="DJ6" s="54"/>
      <c r="DK6" s="54"/>
      <c r="DL6" s="60"/>
      <c r="DM6" s="50">
        <v>956</v>
      </c>
    </row>
    <row r="7" spans="1:117" s="62" customFormat="1" ht="34.950000000000003" customHeight="1" x14ac:dyDescent="0.25">
      <c r="A7" s="40">
        <v>3</v>
      </c>
      <c r="B7" s="41" t="s">
        <v>88</v>
      </c>
      <c r="C7" s="42">
        <v>376</v>
      </c>
      <c r="D7" s="43"/>
      <c r="E7" s="44">
        <v>1500</v>
      </c>
      <c r="F7" s="42">
        <v>1500</v>
      </c>
      <c r="G7" s="43">
        <f t="shared" si="0"/>
        <v>100</v>
      </c>
      <c r="H7" s="43">
        <v>1351</v>
      </c>
      <c r="I7" s="42">
        <v>1351</v>
      </c>
      <c r="J7" s="43">
        <f t="shared" ref="J7:J23" si="13">I7/H7*100</f>
        <v>100</v>
      </c>
      <c r="K7" s="43">
        <v>362</v>
      </c>
      <c r="L7" s="42">
        <v>362</v>
      </c>
      <c r="M7" s="43">
        <f>L7/K7*100</f>
        <v>100</v>
      </c>
      <c r="N7" s="43">
        <v>10</v>
      </c>
      <c r="O7" s="45">
        <v>362</v>
      </c>
      <c r="P7" s="46">
        <v>362</v>
      </c>
      <c r="Q7" s="46"/>
      <c r="R7" s="43">
        <v>1351</v>
      </c>
      <c r="S7" s="46">
        <v>163</v>
      </c>
      <c r="T7" s="47"/>
      <c r="U7" s="48">
        <f>1134+200</f>
        <v>1334</v>
      </c>
      <c r="V7" s="49">
        <v>1334</v>
      </c>
      <c r="W7" s="59">
        <f t="shared" si="1"/>
        <v>100</v>
      </c>
      <c r="X7" s="49">
        <f t="shared" si="2"/>
        <v>1334</v>
      </c>
      <c r="Y7" s="49">
        <v>173</v>
      </c>
      <c r="Z7" s="49">
        <v>173</v>
      </c>
      <c r="AA7" s="49"/>
      <c r="AB7" s="50"/>
      <c r="AC7" s="46"/>
      <c r="AD7" s="49"/>
      <c r="AE7" s="49">
        <v>300</v>
      </c>
      <c r="AF7" s="49">
        <v>300</v>
      </c>
      <c r="AG7" s="50"/>
      <c r="AH7" s="50"/>
      <c r="AI7" s="59"/>
      <c r="AJ7" s="59"/>
      <c r="AK7" s="59"/>
      <c r="AL7" s="59"/>
      <c r="AM7" s="59"/>
      <c r="AN7" s="59">
        <v>750</v>
      </c>
      <c r="AO7" s="59">
        <v>750</v>
      </c>
      <c r="AP7" s="59"/>
      <c r="AQ7" s="59"/>
      <c r="AR7" s="59"/>
      <c r="AS7" s="59">
        <v>1334</v>
      </c>
      <c r="AT7" s="59">
        <v>300</v>
      </c>
      <c r="AU7" s="59"/>
      <c r="AV7" s="52"/>
      <c r="AW7" s="52"/>
      <c r="AX7" s="52"/>
      <c r="AY7" s="52"/>
      <c r="AZ7" s="52"/>
      <c r="BA7" s="52"/>
      <c r="BB7" s="52"/>
      <c r="BC7" s="52"/>
      <c r="BD7" s="59">
        <v>400</v>
      </c>
      <c r="BE7" s="52">
        <v>1849</v>
      </c>
      <c r="BF7" s="52">
        <v>1849</v>
      </c>
      <c r="BG7" s="52">
        <f t="shared" ref="BG7:BG22" si="14">BF7/BE7*100</f>
        <v>100</v>
      </c>
      <c r="BH7" s="52">
        <f t="shared" si="3"/>
        <v>0</v>
      </c>
      <c r="BI7" s="52">
        <v>800</v>
      </c>
      <c r="BJ7" s="52">
        <v>950</v>
      </c>
      <c r="BK7" s="53">
        <f t="shared" ref="BK7:BK32" si="15">BJ7/BI7*100</f>
        <v>118.75</v>
      </c>
      <c r="BL7" s="54">
        <f t="shared" si="4"/>
        <v>0</v>
      </c>
      <c r="BM7" s="52">
        <v>5000</v>
      </c>
      <c r="BN7" s="52">
        <v>8493</v>
      </c>
      <c r="BO7" s="52">
        <f t="shared" ref="BO7:BO32" si="16">BN7/BM7*100</f>
        <v>169.86</v>
      </c>
      <c r="BP7" s="52">
        <f t="shared" si="5"/>
        <v>0</v>
      </c>
      <c r="BQ7" s="52">
        <v>13000</v>
      </c>
      <c r="BR7" s="52">
        <v>9253</v>
      </c>
      <c r="BS7" s="53">
        <f>BR7/BQ7*100</f>
        <v>71.176923076923089</v>
      </c>
      <c r="BT7" s="52">
        <f t="shared" si="6"/>
        <v>0</v>
      </c>
      <c r="BU7" s="52">
        <v>1200</v>
      </c>
      <c r="BV7" s="52">
        <v>832</v>
      </c>
      <c r="BW7" s="55">
        <f t="shared" ref="BW7:BW32" si="17">((BJ7*0.45)+(BN7*0.34)+(BR7/1.33*0.18)+(BV7*0.2))/BZ7*10</f>
        <v>31.770508149568553</v>
      </c>
      <c r="BX7" s="50">
        <v>2453</v>
      </c>
      <c r="BY7" s="50">
        <v>914</v>
      </c>
      <c r="BZ7" s="50">
        <v>1490</v>
      </c>
      <c r="CA7" s="46">
        <v>400</v>
      </c>
      <c r="CB7" s="50">
        <v>1696</v>
      </c>
      <c r="CC7" s="50">
        <f t="shared" si="11"/>
        <v>1342</v>
      </c>
      <c r="CD7" s="50"/>
      <c r="CE7" s="50">
        <v>1342</v>
      </c>
      <c r="CF7" s="56">
        <f t="shared" si="7"/>
        <v>0</v>
      </c>
      <c r="CG7" s="50">
        <v>5046.8999999999996</v>
      </c>
      <c r="CH7" s="57">
        <f t="shared" si="8"/>
        <v>37.607302533532035</v>
      </c>
      <c r="CI7" s="58">
        <f t="shared" si="12"/>
        <v>79.127358490566039</v>
      </c>
      <c r="CJ7" s="50"/>
      <c r="CK7" s="50"/>
      <c r="CL7" s="50"/>
      <c r="CM7" s="50">
        <v>400</v>
      </c>
      <c r="CN7" s="50">
        <v>400</v>
      </c>
      <c r="CO7" s="23">
        <f t="shared" ref="CO7:CO33" si="18">CN7/CM7*100</f>
        <v>100</v>
      </c>
      <c r="CP7" s="50">
        <v>1550</v>
      </c>
      <c r="CQ7" s="50">
        <v>510</v>
      </c>
      <c r="CR7" s="55">
        <f t="shared" si="9"/>
        <v>32.903225806451616</v>
      </c>
      <c r="CS7" s="46"/>
      <c r="CT7" s="65"/>
      <c r="CU7" s="50"/>
      <c r="CV7" s="59"/>
      <c r="CW7" s="50"/>
      <c r="CX7" s="50"/>
      <c r="CY7" s="25"/>
      <c r="CZ7" s="25"/>
      <c r="DA7" s="25"/>
      <c r="DB7" s="25"/>
      <c r="DC7" s="60">
        <v>343</v>
      </c>
      <c r="DD7" s="60">
        <v>300</v>
      </c>
      <c r="DE7" s="61">
        <v>0</v>
      </c>
      <c r="DF7" s="61">
        <v>80</v>
      </c>
      <c r="DG7" s="61"/>
      <c r="DH7" s="49"/>
      <c r="DI7" s="52">
        <v>1849</v>
      </c>
      <c r="DJ7" s="52">
        <v>950</v>
      </c>
      <c r="DK7" s="52">
        <v>8493</v>
      </c>
      <c r="DL7" s="59">
        <v>9253</v>
      </c>
      <c r="DM7" s="50">
        <v>1342</v>
      </c>
    </row>
    <row r="8" spans="1:117" s="62" customFormat="1" ht="34.950000000000003" customHeight="1" x14ac:dyDescent="0.25">
      <c r="A8" s="40">
        <v>4</v>
      </c>
      <c r="B8" s="41" t="s">
        <v>89</v>
      </c>
      <c r="C8" s="42">
        <v>130</v>
      </c>
      <c r="D8" s="43"/>
      <c r="E8" s="44">
        <v>670</v>
      </c>
      <c r="F8" s="42">
        <v>670</v>
      </c>
      <c r="G8" s="43">
        <f t="shared" si="0"/>
        <v>100</v>
      </c>
      <c r="H8" s="43">
        <v>1031</v>
      </c>
      <c r="I8" s="42">
        <v>1031</v>
      </c>
      <c r="J8" s="43">
        <f t="shared" si="13"/>
        <v>100</v>
      </c>
      <c r="K8" s="43">
        <v>270</v>
      </c>
      <c r="L8" s="42"/>
      <c r="M8" s="43"/>
      <c r="N8" s="43">
        <v>3</v>
      </c>
      <c r="O8" s="45">
        <v>270</v>
      </c>
      <c r="P8" s="46"/>
      <c r="Q8" s="46"/>
      <c r="R8" s="43">
        <v>1031</v>
      </c>
      <c r="S8" s="46">
        <v>40</v>
      </c>
      <c r="T8" s="47"/>
      <c r="U8" s="48">
        <f>447+90</f>
        <v>537</v>
      </c>
      <c r="V8" s="49">
        <v>537</v>
      </c>
      <c r="W8" s="49">
        <f t="shared" si="1"/>
        <v>100</v>
      </c>
      <c r="X8" s="49">
        <f t="shared" si="2"/>
        <v>537</v>
      </c>
      <c r="Y8" s="49">
        <f>218+110</f>
        <v>328</v>
      </c>
      <c r="Z8" s="49">
        <v>328</v>
      </c>
      <c r="AA8" s="49"/>
      <c r="AB8" s="50"/>
      <c r="AC8" s="46"/>
      <c r="AD8" s="49"/>
      <c r="AE8" s="49"/>
      <c r="AF8" s="49"/>
      <c r="AG8" s="50">
        <v>40</v>
      </c>
      <c r="AH8" s="50">
        <v>40</v>
      </c>
      <c r="AI8" s="59"/>
      <c r="AJ8" s="59"/>
      <c r="AK8" s="59"/>
      <c r="AL8" s="59"/>
      <c r="AM8" s="59"/>
      <c r="AN8" s="59">
        <v>185</v>
      </c>
      <c r="AO8" s="59">
        <v>185</v>
      </c>
      <c r="AP8" s="59"/>
      <c r="AQ8" s="59"/>
      <c r="AR8" s="59"/>
      <c r="AS8" s="59">
        <v>537</v>
      </c>
      <c r="AT8" s="59"/>
      <c r="AU8" s="59"/>
      <c r="AV8" s="52">
        <v>40</v>
      </c>
      <c r="AW8" s="52"/>
      <c r="AX8" s="52"/>
      <c r="AY8" s="52"/>
      <c r="AZ8" s="52"/>
      <c r="BA8" s="52"/>
      <c r="BB8" s="52"/>
      <c r="BC8" s="52"/>
      <c r="BD8" s="59"/>
      <c r="BE8" s="52">
        <v>1493</v>
      </c>
      <c r="BF8" s="52">
        <v>1493</v>
      </c>
      <c r="BG8" s="52">
        <f t="shared" si="14"/>
        <v>100</v>
      </c>
      <c r="BH8" s="52">
        <f t="shared" si="3"/>
        <v>0</v>
      </c>
      <c r="BI8" s="52">
        <v>300</v>
      </c>
      <c r="BJ8" s="52">
        <v>300</v>
      </c>
      <c r="BK8" s="52">
        <f t="shared" si="15"/>
        <v>100</v>
      </c>
      <c r="BL8" s="54">
        <f t="shared" si="4"/>
        <v>0</v>
      </c>
      <c r="BM8" s="52">
        <v>1733</v>
      </c>
      <c r="BN8" s="52">
        <v>2527</v>
      </c>
      <c r="BO8" s="52">
        <f t="shared" si="16"/>
        <v>145.81650317368724</v>
      </c>
      <c r="BP8" s="52">
        <f t="shared" si="5"/>
        <v>0</v>
      </c>
      <c r="BQ8" s="52">
        <v>2000</v>
      </c>
      <c r="BR8" s="52">
        <v>2415</v>
      </c>
      <c r="BS8" s="53">
        <f>BR8/BQ8*100</f>
        <v>120.75</v>
      </c>
      <c r="BT8" s="52">
        <f t="shared" si="6"/>
        <v>0</v>
      </c>
      <c r="BU8" s="52">
        <v>520</v>
      </c>
      <c r="BV8" s="52">
        <v>270</v>
      </c>
      <c r="BW8" s="55">
        <f t="shared" si="17"/>
        <v>29.070234783576279</v>
      </c>
      <c r="BX8" s="50"/>
      <c r="BY8" s="50">
        <v>1830</v>
      </c>
      <c r="BZ8" s="50">
        <v>473</v>
      </c>
      <c r="CA8" s="46">
        <v>270</v>
      </c>
      <c r="CB8" s="50">
        <v>928</v>
      </c>
      <c r="CC8" s="50">
        <f t="shared" si="11"/>
        <v>928</v>
      </c>
      <c r="CD8" s="50">
        <v>172</v>
      </c>
      <c r="CE8" s="50">
        <v>756</v>
      </c>
      <c r="CF8" s="56">
        <f t="shared" si="7"/>
        <v>0</v>
      </c>
      <c r="CG8" s="50">
        <v>1140</v>
      </c>
      <c r="CH8" s="57">
        <f t="shared" si="8"/>
        <v>15.079365079365079</v>
      </c>
      <c r="CI8" s="64">
        <f t="shared" si="12"/>
        <v>100</v>
      </c>
      <c r="CJ8" s="50"/>
      <c r="CK8" s="50"/>
      <c r="CL8" s="50"/>
      <c r="CM8" s="50">
        <v>270</v>
      </c>
      <c r="CN8" s="50">
        <v>270</v>
      </c>
      <c r="CO8" s="23">
        <f t="shared" si="18"/>
        <v>100</v>
      </c>
      <c r="CP8" s="50">
        <v>670</v>
      </c>
      <c r="CQ8" s="50">
        <v>415</v>
      </c>
      <c r="CR8" s="55">
        <f t="shared" si="9"/>
        <v>61.940298507462686</v>
      </c>
      <c r="CS8" s="46">
        <v>40</v>
      </c>
      <c r="CT8" s="50"/>
      <c r="CU8" s="50"/>
      <c r="CV8" s="59" t="e">
        <f t="shared" si="10"/>
        <v>#DIV/0!</v>
      </c>
      <c r="CW8" s="50"/>
      <c r="CX8" s="50"/>
      <c r="CY8" s="25"/>
      <c r="CZ8" s="25"/>
      <c r="DA8" s="25"/>
      <c r="DB8" s="25"/>
      <c r="DC8" s="66">
        <v>137.69999999999999</v>
      </c>
      <c r="DD8" s="60">
        <v>138</v>
      </c>
      <c r="DE8" s="61">
        <v>0</v>
      </c>
      <c r="DF8" s="61"/>
      <c r="DG8" s="61"/>
      <c r="DH8" s="49"/>
      <c r="DI8" s="52">
        <v>1493</v>
      </c>
      <c r="DJ8" s="52">
        <v>300</v>
      </c>
      <c r="DK8" s="52">
        <v>2527</v>
      </c>
      <c r="DL8" s="59">
        <v>2415</v>
      </c>
      <c r="DM8" s="50">
        <v>756</v>
      </c>
    </row>
    <row r="9" spans="1:117" s="62" customFormat="1" ht="34.950000000000003" customHeight="1" x14ac:dyDescent="0.25">
      <c r="A9" s="67">
        <v>5</v>
      </c>
      <c r="B9" s="41" t="s">
        <v>90</v>
      </c>
      <c r="C9" s="42">
        <v>378</v>
      </c>
      <c r="D9" s="43"/>
      <c r="E9" s="44">
        <v>1600</v>
      </c>
      <c r="F9" s="42">
        <v>1600</v>
      </c>
      <c r="G9" s="43">
        <f t="shared" si="0"/>
        <v>100</v>
      </c>
      <c r="H9" s="43">
        <v>1298</v>
      </c>
      <c r="I9" s="42">
        <v>1112</v>
      </c>
      <c r="J9" s="43">
        <f t="shared" si="13"/>
        <v>85.670261941448373</v>
      </c>
      <c r="K9" s="43">
        <v>335</v>
      </c>
      <c r="L9" s="42">
        <v>124</v>
      </c>
      <c r="M9" s="43">
        <f>L9/K9*100</f>
        <v>37.014925373134325</v>
      </c>
      <c r="N9" s="43">
        <v>2</v>
      </c>
      <c r="O9" s="45">
        <v>335</v>
      </c>
      <c r="P9" s="46">
        <v>124</v>
      </c>
      <c r="Q9" s="46">
        <v>121</v>
      </c>
      <c r="R9" s="43">
        <v>1298</v>
      </c>
      <c r="S9" s="46"/>
      <c r="T9" s="47"/>
      <c r="U9" s="48">
        <f>1380+55</f>
        <v>1435</v>
      </c>
      <c r="V9" s="49">
        <v>1435</v>
      </c>
      <c r="W9" s="49">
        <f t="shared" si="1"/>
        <v>100</v>
      </c>
      <c r="X9" s="49">
        <f t="shared" si="2"/>
        <v>1435</v>
      </c>
      <c r="Y9" s="49">
        <v>126</v>
      </c>
      <c r="Z9" s="49">
        <v>126</v>
      </c>
      <c r="AA9" s="49"/>
      <c r="AB9" s="50"/>
      <c r="AC9" s="46"/>
      <c r="AD9" s="49"/>
      <c r="AE9" s="49">
        <v>166</v>
      </c>
      <c r="AF9" s="49">
        <v>166</v>
      </c>
      <c r="AG9" s="50"/>
      <c r="AH9" s="68"/>
      <c r="AI9" s="59"/>
      <c r="AJ9" s="59"/>
      <c r="AK9" s="59"/>
      <c r="AL9" s="59"/>
      <c r="AM9" s="59"/>
      <c r="AN9" s="59">
        <v>180</v>
      </c>
      <c r="AO9" s="59">
        <v>291</v>
      </c>
      <c r="AP9" s="59"/>
      <c r="AQ9" s="59"/>
      <c r="AR9" s="59"/>
      <c r="AS9" s="59">
        <v>1425</v>
      </c>
      <c r="AT9" s="59">
        <v>160</v>
      </c>
      <c r="AU9" s="59"/>
      <c r="AV9" s="52"/>
      <c r="AW9" s="52"/>
      <c r="AX9" s="52"/>
      <c r="AY9" s="52"/>
      <c r="AZ9" s="52"/>
      <c r="BA9" s="52"/>
      <c r="BB9" s="52"/>
      <c r="BC9" s="52"/>
      <c r="BD9" s="59">
        <v>450</v>
      </c>
      <c r="BE9" s="52">
        <v>1279</v>
      </c>
      <c r="BF9" s="52">
        <v>1279</v>
      </c>
      <c r="BG9" s="52">
        <f t="shared" si="14"/>
        <v>100</v>
      </c>
      <c r="BH9" s="52">
        <f t="shared" si="3"/>
        <v>0</v>
      </c>
      <c r="BI9" s="52">
        <v>700</v>
      </c>
      <c r="BJ9" s="52">
        <v>822</v>
      </c>
      <c r="BK9" s="53">
        <f t="shared" si="15"/>
        <v>117.42857142857144</v>
      </c>
      <c r="BL9" s="54">
        <f t="shared" si="4"/>
        <v>0</v>
      </c>
      <c r="BM9" s="52">
        <v>3000</v>
      </c>
      <c r="BN9" s="52">
        <v>5687</v>
      </c>
      <c r="BO9" s="52">
        <f t="shared" si="16"/>
        <v>189.56666666666666</v>
      </c>
      <c r="BP9" s="52">
        <f t="shared" si="5"/>
        <v>0</v>
      </c>
      <c r="BQ9" s="52">
        <v>4400</v>
      </c>
      <c r="BR9" s="52">
        <v>4145</v>
      </c>
      <c r="BS9" s="53">
        <f>BR9/BQ9*100</f>
        <v>94.204545454545453</v>
      </c>
      <c r="BT9" s="52">
        <f t="shared" si="6"/>
        <v>0</v>
      </c>
      <c r="BU9" s="52">
        <v>600</v>
      </c>
      <c r="BV9" s="52">
        <v>598</v>
      </c>
      <c r="BW9" s="55">
        <f t="shared" si="17"/>
        <v>34.86048415431101</v>
      </c>
      <c r="BX9" s="50">
        <v>735</v>
      </c>
      <c r="BY9" s="50">
        <v>391</v>
      </c>
      <c r="BZ9" s="50">
        <v>856</v>
      </c>
      <c r="CA9" s="46">
        <v>231</v>
      </c>
      <c r="CB9" s="61">
        <v>1835</v>
      </c>
      <c r="CC9" s="50">
        <f t="shared" si="11"/>
        <v>1343</v>
      </c>
      <c r="CD9" s="50"/>
      <c r="CE9" s="61">
        <v>1343</v>
      </c>
      <c r="CF9" s="56">
        <f t="shared" si="7"/>
        <v>0</v>
      </c>
      <c r="CG9" s="61">
        <v>3787</v>
      </c>
      <c r="CH9" s="69">
        <f t="shared" si="8"/>
        <v>28.198064035740877</v>
      </c>
      <c r="CI9" s="58">
        <f t="shared" si="12"/>
        <v>73.188010899182558</v>
      </c>
      <c r="CJ9" s="61"/>
      <c r="CK9" s="61"/>
      <c r="CL9" s="61"/>
      <c r="CM9" s="61">
        <v>381</v>
      </c>
      <c r="CN9" s="61">
        <v>231</v>
      </c>
      <c r="CO9" s="23">
        <f t="shared" si="18"/>
        <v>60.629921259842526</v>
      </c>
      <c r="CP9" s="61">
        <v>1300</v>
      </c>
      <c r="CQ9" s="61">
        <v>345</v>
      </c>
      <c r="CR9" s="55">
        <f t="shared" si="9"/>
        <v>26.53846153846154</v>
      </c>
      <c r="CS9" s="70"/>
      <c r="CT9" s="70"/>
      <c r="CU9" s="61"/>
      <c r="CV9" s="59"/>
      <c r="CW9" s="61"/>
      <c r="CX9" s="61"/>
      <c r="CY9" s="71"/>
      <c r="CZ9" s="71"/>
      <c r="DA9" s="71"/>
      <c r="DB9" s="71"/>
      <c r="DC9" s="72">
        <v>435</v>
      </c>
      <c r="DD9" s="72">
        <v>350</v>
      </c>
      <c r="DE9" s="61">
        <v>0</v>
      </c>
      <c r="DF9" s="61">
        <v>70</v>
      </c>
      <c r="DG9" s="61"/>
      <c r="DH9" s="73"/>
      <c r="DI9" s="74">
        <v>1279</v>
      </c>
      <c r="DJ9" s="74">
        <v>822</v>
      </c>
      <c r="DK9" s="74">
        <v>5687</v>
      </c>
      <c r="DL9" s="75">
        <v>4145</v>
      </c>
      <c r="DM9" s="61">
        <v>1343</v>
      </c>
    </row>
    <row r="10" spans="1:117" s="62" customFormat="1" ht="34.950000000000003" customHeight="1" x14ac:dyDescent="0.25">
      <c r="A10" s="40">
        <v>6</v>
      </c>
      <c r="B10" s="41" t="s">
        <v>91</v>
      </c>
      <c r="C10" s="42">
        <v>26</v>
      </c>
      <c r="D10" s="43"/>
      <c r="E10" s="44">
        <v>860</v>
      </c>
      <c r="F10" s="42">
        <v>860</v>
      </c>
      <c r="G10" s="43">
        <f t="shared" si="0"/>
        <v>100</v>
      </c>
      <c r="H10" s="43">
        <v>615</v>
      </c>
      <c r="I10" s="42">
        <v>615</v>
      </c>
      <c r="J10" s="43">
        <f t="shared" si="13"/>
        <v>100</v>
      </c>
      <c r="K10" s="43">
        <v>60</v>
      </c>
      <c r="L10" s="42"/>
      <c r="M10" s="43"/>
      <c r="N10" s="43">
        <v>1</v>
      </c>
      <c r="O10" s="45">
        <v>60</v>
      </c>
      <c r="P10" s="46"/>
      <c r="Q10" s="46"/>
      <c r="R10" s="43">
        <v>615</v>
      </c>
      <c r="S10" s="46">
        <v>200</v>
      </c>
      <c r="T10" s="47"/>
      <c r="U10" s="48">
        <f>600+100</f>
        <v>700</v>
      </c>
      <c r="V10" s="49">
        <v>700</v>
      </c>
      <c r="W10" s="49">
        <f t="shared" si="1"/>
        <v>100</v>
      </c>
      <c r="X10" s="49">
        <f t="shared" si="2"/>
        <v>700</v>
      </c>
      <c r="Y10" s="49">
        <v>170</v>
      </c>
      <c r="Z10" s="49">
        <v>170</v>
      </c>
      <c r="AA10" s="49">
        <v>1</v>
      </c>
      <c r="AB10" s="50">
        <v>1</v>
      </c>
      <c r="AC10" s="46"/>
      <c r="AD10" s="49"/>
      <c r="AE10" s="49"/>
      <c r="AF10" s="49"/>
      <c r="AG10" s="50">
        <v>40</v>
      </c>
      <c r="AH10" s="50">
        <v>40</v>
      </c>
      <c r="AI10" s="59"/>
      <c r="AJ10" s="59"/>
      <c r="AK10" s="59"/>
      <c r="AL10" s="59"/>
      <c r="AM10" s="59"/>
      <c r="AN10" s="59">
        <v>360</v>
      </c>
      <c r="AO10" s="59">
        <v>385</v>
      </c>
      <c r="AP10" s="59"/>
      <c r="AQ10" s="59"/>
      <c r="AR10" s="59"/>
      <c r="AS10" s="59">
        <v>40</v>
      </c>
      <c r="AT10" s="59"/>
      <c r="AU10" s="59"/>
      <c r="AV10" s="52">
        <v>10</v>
      </c>
      <c r="AW10" s="52"/>
      <c r="AX10" s="52"/>
      <c r="AY10" s="52"/>
      <c r="AZ10" s="52"/>
      <c r="BA10" s="52"/>
      <c r="BB10" s="52"/>
      <c r="BC10" s="52"/>
      <c r="BD10" s="59">
        <v>520</v>
      </c>
      <c r="BE10" s="52">
        <v>794</v>
      </c>
      <c r="BF10" s="52">
        <v>794</v>
      </c>
      <c r="BG10" s="52">
        <f t="shared" si="14"/>
        <v>100</v>
      </c>
      <c r="BH10" s="52">
        <f t="shared" si="3"/>
        <v>0</v>
      </c>
      <c r="BI10" s="52">
        <v>380</v>
      </c>
      <c r="BJ10" s="52">
        <v>380</v>
      </c>
      <c r="BK10" s="52">
        <f t="shared" si="15"/>
        <v>100</v>
      </c>
      <c r="BL10" s="54">
        <f t="shared" si="4"/>
        <v>0</v>
      </c>
      <c r="BM10" s="52">
        <v>3700</v>
      </c>
      <c r="BN10" s="52">
        <v>5811</v>
      </c>
      <c r="BO10" s="52">
        <f t="shared" si="16"/>
        <v>157.05405405405406</v>
      </c>
      <c r="BP10" s="52">
        <f t="shared" si="5"/>
        <v>0</v>
      </c>
      <c r="BQ10" s="52"/>
      <c r="BR10" s="52"/>
      <c r="BS10" s="53"/>
      <c r="BT10" s="52">
        <f t="shared" si="6"/>
        <v>0</v>
      </c>
      <c r="BU10" s="52">
        <v>500</v>
      </c>
      <c r="BV10" s="52">
        <v>300</v>
      </c>
      <c r="BW10" s="55">
        <f t="shared" si="17"/>
        <v>35.478135048231515</v>
      </c>
      <c r="BX10" s="50">
        <v>5811</v>
      </c>
      <c r="BY10" s="50">
        <v>2106</v>
      </c>
      <c r="BZ10" s="50">
        <v>622</v>
      </c>
      <c r="CA10" s="46"/>
      <c r="CB10" s="50">
        <v>760</v>
      </c>
      <c r="CC10" s="50">
        <f t="shared" si="11"/>
        <v>760</v>
      </c>
      <c r="CD10" s="50">
        <v>270</v>
      </c>
      <c r="CE10" s="50">
        <v>490</v>
      </c>
      <c r="CF10" s="56">
        <f t="shared" si="7"/>
        <v>0</v>
      </c>
      <c r="CG10" s="50">
        <v>1142</v>
      </c>
      <c r="CH10" s="57">
        <f t="shared" si="8"/>
        <v>23.306122448979593</v>
      </c>
      <c r="CI10" s="64">
        <f t="shared" si="12"/>
        <v>100</v>
      </c>
      <c r="CJ10" s="50"/>
      <c r="CK10" s="50"/>
      <c r="CL10" s="50"/>
      <c r="CM10" s="50">
        <v>60</v>
      </c>
      <c r="CN10" s="50"/>
      <c r="CO10" s="23">
        <f t="shared" si="18"/>
        <v>0</v>
      </c>
      <c r="CP10" s="50">
        <v>800</v>
      </c>
      <c r="CQ10" s="50">
        <v>320</v>
      </c>
      <c r="CR10" s="55">
        <f t="shared" si="9"/>
        <v>40</v>
      </c>
      <c r="CS10" s="46">
        <v>40</v>
      </c>
      <c r="CT10" s="46"/>
      <c r="CU10" s="50"/>
      <c r="CV10" s="59" t="e">
        <f t="shared" si="10"/>
        <v>#DIV/0!</v>
      </c>
      <c r="CW10" s="50"/>
      <c r="CX10" s="50"/>
      <c r="CY10" s="25"/>
      <c r="CZ10" s="25"/>
      <c r="DA10" s="25"/>
      <c r="DB10" s="25"/>
      <c r="DC10" s="60">
        <v>196</v>
      </c>
      <c r="DD10" s="60">
        <v>200</v>
      </c>
      <c r="DE10" s="61">
        <v>13</v>
      </c>
      <c r="DF10" s="61"/>
      <c r="DG10" s="61"/>
      <c r="DH10" s="49"/>
      <c r="DI10" s="52">
        <v>794</v>
      </c>
      <c r="DJ10" s="52">
        <v>380</v>
      </c>
      <c r="DK10" s="52">
        <v>5811</v>
      </c>
      <c r="DL10" s="59"/>
      <c r="DM10" s="50">
        <v>490</v>
      </c>
    </row>
    <row r="11" spans="1:117" s="62" customFormat="1" ht="34.950000000000003" customHeight="1" x14ac:dyDescent="0.25">
      <c r="A11" s="40">
        <v>7</v>
      </c>
      <c r="B11" s="41" t="s">
        <v>92</v>
      </c>
      <c r="C11" s="42">
        <v>170</v>
      </c>
      <c r="D11" s="43"/>
      <c r="E11" s="44">
        <v>600</v>
      </c>
      <c r="F11" s="42">
        <v>600</v>
      </c>
      <c r="G11" s="43">
        <f t="shared" si="0"/>
        <v>100</v>
      </c>
      <c r="H11" s="43">
        <v>260</v>
      </c>
      <c r="I11" s="42">
        <v>100</v>
      </c>
      <c r="J11" s="43">
        <f t="shared" si="13"/>
        <v>38.461538461538467</v>
      </c>
      <c r="K11" s="43">
        <v>50</v>
      </c>
      <c r="L11" s="42">
        <v>50</v>
      </c>
      <c r="M11" s="43">
        <f t="shared" ref="M11:M16" si="19">L11/K11*100</f>
        <v>100</v>
      </c>
      <c r="N11" s="43">
        <v>2</v>
      </c>
      <c r="O11" s="45">
        <v>50</v>
      </c>
      <c r="P11" s="46">
        <v>50</v>
      </c>
      <c r="Q11" s="46"/>
      <c r="R11" s="43">
        <v>260</v>
      </c>
      <c r="S11" s="46"/>
      <c r="T11" s="47"/>
      <c r="U11" s="48">
        <f>510+30</f>
        <v>540</v>
      </c>
      <c r="V11" s="49">
        <v>540</v>
      </c>
      <c r="W11" s="49">
        <f t="shared" si="1"/>
        <v>100</v>
      </c>
      <c r="X11" s="49">
        <f t="shared" si="2"/>
        <v>540</v>
      </c>
      <c r="Y11" s="49">
        <v>12</v>
      </c>
      <c r="Z11" s="49">
        <v>12</v>
      </c>
      <c r="AA11" s="49"/>
      <c r="AB11" s="50"/>
      <c r="AC11" s="46"/>
      <c r="AD11" s="49"/>
      <c r="AE11" s="49">
        <v>100</v>
      </c>
      <c r="AF11" s="49">
        <v>100</v>
      </c>
      <c r="AG11" s="50">
        <v>10</v>
      </c>
      <c r="AH11" s="50">
        <v>10</v>
      </c>
      <c r="AI11" s="59"/>
      <c r="AJ11" s="59"/>
      <c r="AK11" s="59"/>
      <c r="AL11" s="59"/>
      <c r="AM11" s="59"/>
      <c r="AN11" s="59">
        <v>200</v>
      </c>
      <c r="AO11" s="59">
        <v>180</v>
      </c>
      <c r="AP11" s="59"/>
      <c r="AQ11" s="59"/>
      <c r="AR11" s="59"/>
      <c r="AS11" s="59">
        <v>350</v>
      </c>
      <c r="AT11" s="59"/>
      <c r="AU11" s="59"/>
      <c r="AV11" s="52">
        <v>10</v>
      </c>
      <c r="AW11" s="52"/>
      <c r="AX11" s="52"/>
      <c r="AY11" s="52"/>
      <c r="AZ11" s="52"/>
      <c r="BA11" s="52"/>
      <c r="BB11" s="52"/>
      <c r="BC11" s="52"/>
      <c r="BD11" s="59">
        <v>130</v>
      </c>
      <c r="BE11" s="52">
        <v>277</v>
      </c>
      <c r="BF11" s="52">
        <v>277</v>
      </c>
      <c r="BG11" s="52">
        <f t="shared" si="14"/>
        <v>100</v>
      </c>
      <c r="BH11" s="52">
        <f t="shared" si="3"/>
        <v>0</v>
      </c>
      <c r="BI11" s="52">
        <v>196</v>
      </c>
      <c r="BJ11" s="52">
        <v>470</v>
      </c>
      <c r="BK11" s="53">
        <f t="shared" si="15"/>
        <v>239.79591836734696</v>
      </c>
      <c r="BL11" s="54">
        <f t="shared" si="4"/>
        <v>0</v>
      </c>
      <c r="BM11" s="52">
        <v>730</v>
      </c>
      <c r="BN11" s="52">
        <v>730</v>
      </c>
      <c r="BO11" s="52">
        <f t="shared" si="16"/>
        <v>100</v>
      </c>
      <c r="BP11" s="52">
        <f t="shared" si="5"/>
        <v>0</v>
      </c>
      <c r="BQ11" s="52">
        <v>2550</v>
      </c>
      <c r="BR11" s="52">
        <v>2550</v>
      </c>
      <c r="BS11" s="52">
        <f>BR11/BQ11*100</f>
        <v>100</v>
      </c>
      <c r="BT11" s="52">
        <f t="shared" si="6"/>
        <v>0</v>
      </c>
      <c r="BU11" s="52">
        <v>590</v>
      </c>
      <c r="BV11" s="52">
        <v>500</v>
      </c>
      <c r="BW11" s="55">
        <f t="shared" si="17"/>
        <v>20.848220782370674</v>
      </c>
      <c r="BX11" s="50"/>
      <c r="BY11" s="50"/>
      <c r="BZ11" s="50">
        <v>434</v>
      </c>
      <c r="CA11" s="46">
        <v>50</v>
      </c>
      <c r="CB11" s="50">
        <v>590</v>
      </c>
      <c r="CC11" s="50">
        <f t="shared" si="11"/>
        <v>590</v>
      </c>
      <c r="CD11" s="50">
        <v>30</v>
      </c>
      <c r="CE11" s="50">
        <v>560</v>
      </c>
      <c r="CF11" s="56">
        <f t="shared" si="7"/>
        <v>10</v>
      </c>
      <c r="CG11" s="50">
        <v>1680</v>
      </c>
      <c r="CH11" s="57">
        <f t="shared" si="8"/>
        <v>30</v>
      </c>
      <c r="CI11" s="64">
        <f t="shared" si="12"/>
        <v>100</v>
      </c>
      <c r="CJ11" s="59">
        <v>1</v>
      </c>
      <c r="CK11" s="50"/>
      <c r="CL11" s="50"/>
      <c r="CM11" s="50">
        <v>50</v>
      </c>
      <c r="CN11" s="50">
        <v>50</v>
      </c>
      <c r="CO11" s="23">
        <f t="shared" si="18"/>
        <v>100</v>
      </c>
      <c r="CP11" s="50">
        <v>500</v>
      </c>
      <c r="CQ11" s="50">
        <v>160</v>
      </c>
      <c r="CR11" s="55">
        <f t="shared" si="9"/>
        <v>32</v>
      </c>
      <c r="CS11" s="46">
        <v>10</v>
      </c>
      <c r="CT11" s="46"/>
      <c r="CU11" s="50"/>
      <c r="CV11" s="59" t="e">
        <f t="shared" si="10"/>
        <v>#DIV/0!</v>
      </c>
      <c r="CW11" s="50"/>
      <c r="CX11" s="50"/>
      <c r="CY11" s="25"/>
      <c r="CZ11" s="25"/>
      <c r="DA11" s="25"/>
      <c r="DB11" s="25"/>
      <c r="DC11" s="60">
        <v>61</v>
      </c>
      <c r="DD11" s="60">
        <v>200</v>
      </c>
      <c r="DE11" s="61">
        <v>11</v>
      </c>
      <c r="DF11" s="61">
        <v>11</v>
      </c>
      <c r="DG11" s="61"/>
      <c r="DH11" s="49"/>
      <c r="DI11" s="52">
        <v>277</v>
      </c>
      <c r="DJ11" s="52">
        <v>470</v>
      </c>
      <c r="DK11" s="52">
        <v>730</v>
      </c>
      <c r="DL11" s="59">
        <v>2550</v>
      </c>
      <c r="DM11" s="50">
        <v>550</v>
      </c>
    </row>
    <row r="12" spans="1:117" s="62" customFormat="1" ht="37.200000000000003" customHeight="1" x14ac:dyDescent="0.25">
      <c r="A12" s="40">
        <v>8</v>
      </c>
      <c r="B12" s="41" t="s">
        <v>93</v>
      </c>
      <c r="C12" s="42">
        <v>361</v>
      </c>
      <c r="D12" s="43"/>
      <c r="E12" s="44">
        <v>1866</v>
      </c>
      <c r="F12" s="42">
        <v>1866</v>
      </c>
      <c r="G12" s="43">
        <f t="shared" si="0"/>
        <v>100</v>
      </c>
      <c r="H12" s="43">
        <v>1174</v>
      </c>
      <c r="I12" s="42">
        <v>1174</v>
      </c>
      <c r="J12" s="43">
        <f t="shared" si="13"/>
        <v>100</v>
      </c>
      <c r="K12" s="43">
        <v>97</v>
      </c>
      <c r="L12" s="42">
        <v>97</v>
      </c>
      <c r="M12" s="43">
        <f t="shared" si="19"/>
        <v>100</v>
      </c>
      <c r="N12" s="43"/>
      <c r="O12" s="45">
        <v>97</v>
      </c>
      <c r="P12" s="46">
        <v>97</v>
      </c>
      <c r="Q12" s="46"/>
      <c r="R12" s="43">
        <v>1174</v>
      </c>
      <c r="S12" s="46">
        <v>1174</v>
      </c>
      <c r="T12" s="47">
        <v>2</v>
      </c>
      <c r="U12" s="48">
        <f>1253+30</f>
        <v>1283</v>
      </c>
      <c r="V12" s="49">
        <v>1283</v>
      </c>
      <c r="W12" s="49">
        <f t="shared" si="1"/>
        <v>100</v>
      </c>
      <c r="X12" s="49">
        <f t="shared" si="2"/>
        <v>1283</v>
      </c>
      <c r="Y12" s="49">
        <v>79</v>
      </c>
      <c r="Z12" s="49">
        <v>79</v>
      </c>
      <c r="AA12" s="49"/>
      <c r="AB12" s="50"/>
      <c r="AC12" s="46"/>
      <c r="AD12" s="49"/>
      <c r="AE12" s="49">
        <v>350</v>
      </c>
      <c r="AF12" s="49">
        <v>350</v>
      </c>
      <c r="AG12" s="50">
        <v>50</v>
      </c>
      <c r="AH12" s="50">
        <v>50</v>
      </c>
      <c r="AI12" s="59">
        <v>70</v>
      </c>
      <c r="AJ12" s="59">
        <v>20</v>
      </c>
      <c r="AK12" s="57">
        <v>18.5</v>
      </c>
      <c r="AL12" s="59">
        <v>30</v>
      </c>
      <c r="AM12" s="57">
        <v>1.5</v>
      </c>
      <c r="AN12" s="59">
        <v>150</v>
      </c>
      <c r="AO12" s="59">
        <v>150</v>
      </c>
      <c r="AP12" s="59"/>
      <c r="AQ12" s="59"/>
      <c r="AR12" s="59"/>
      <c r="AS12" s="59">
        <v>910</v>
      </c>
      <c r="AT12" s="59">
        <v>350</v>
      </c>
      <c r="AU12" s="59"/>
      <c r="AV12" s="52">
        <v>50</v>
      </c>
      <c r="AW12" s="52">
        <v>70</v>
      </c>
      <c r="AX12" s="52"/>
      <c r="AY12" s="52"/>
      <c r="AZ12" s="52"/>
      <c r="BA12" s="52"/>
      <c r="BB12" s="52"/>
      <c r="BC12" s="52"/>
      <c r="BD12" s="59">
        <v>961</v>
      </c>
      <c r="BE12" s="52">
        <v>1434</v>
      </c>
      <c r="BF12" s="52">
        <v>1434</v>
      </c>
      <c r="BG12" s="52">
        <f t="shared" si="14"/>
        <v>100</v>
      </c>
      <c r="BH12" s="52">
        <f t="shared" si="3"/>
        <v>0</v>
      </c>
      <c r="BI12" s="52">
        <v>600</v>
      </c>
      <c r="BJ12" s="52">
        <v>372</v>
      </c>
      <c r="BK12" s="53">
        <f t="shared" si="15"/>
        <v>62</v>
      </c>
      <c r="BL12" s="54">
        <f t="shared" si="4"/>
        <v>0</v>
      </c>
      <c r="BM12" s="52">
        <v>3418</v>
      </c>
      <c r="BN12" s="52">
        <v>8362</v>
      </c>
      <c r="BO12" s="52">
        <f t="shared" si="16"/>
        <v>244.64599180807491</v>
      </c>
      <c r="BP12" s="52">
        <f t="shared" si="5"/>
        <v>0</v>
      </c>
      <c r="BQ12" s="52">
        <v>4829</v>
      </c>
      <c r="BR12" s="52">
        <v>4949</v>
      </c>
      <c r="BS12" s="53">
        <f>BR12/BQ12*100</f>
        <v>102.48498653965625</v>
      </c>
      <c r="BT12" s="52">
        <f t="shared" si="6"/>
        <v>0</v>
      </c>
      <c r="BU12" s="52">
        <v>1030</v>
      </c>
      <c r="BV12" s="52">
        <v>209</v>
      </c>
      <c r="BW12" s="55">
        <f t="shared" si="17"/>
        <v>27.570884990253415</v>
      </c>
      <c r="BX12" s="50">
        <v>3822</v>
      </c>
      <c r="BY12" s="50">
        <v>1703</v>
      </c>
      <c r="BZ12" s="50">
        <v>1350</v>
      </c>
      <c r="CA12" s="46">
        <v>150</v>
      </c>
      <c r="CB12" s="50">
        <v>1380</v>
      </c>
      <c r="CC12" s="50">
        <f t="shared" si="11"/>
        <v>1380</v>
      </c>
      <c r="CD12" s="59">
        <v>280</v>
      </c>
      <c r="CE12" s="50">
        <v>1100</v>
      </c>
      <c r="CF12" s="56">
        <f t="shared" si="7"/>
        <v>0</v>
      </c>
      <c r="CG12" s="59">
        <v>3248</v>
      </c>
      <c r="CH12" s="57">
        <f t="shared" si="8"/>
        <v>29.527272727272727</v>
      </c>
      <c r="CI12" s="76">
        <f t="shared" si="12"/>
        <v>100</v>
      </c>
      <c r="CJ12" s="50"/>
      <c r="CK12" s="50"/>
      <c r="CL12" s="50"/>
      <c r="CM12" s="50">
        <v>150</v>
      </c>
      <c r="CN12" s="50">
        <v>150</v>
      </c>
      <c r="CO12" s="23">
        <f t="shared" si="18"/>
        <v>100</v>
      </c>
      <c r="CP12" s="50">
        <v>1876</v>
      </c>
      <c r="CQ12" s="50">
        <v>540</v>
      </c>
      <c r="CR12" s="55">
        <f t="shared" si="9"/>
        <v>28.784648187633259</v>
      </c>
      <c r="CS12" s="46">
        <v>50</v>
      </c>
      <c r="CT12" s="46">
        <v>11</v>
      </c>
      <c r="CU12" s="50">
        <v>305</v>
      </c>
      <c r="CV12" s="59">
        <f>CU12/CT12*10</f>
        <v>277.27272727272725</v>
      </c>
      <c r="CW12" s="50">
        <v>20</v>
      </c>
      <c r="CX12" s="50"/>
      <c r="CY12" s="60">
        <v>20</v>
      </c>
      <c r="CZ12" s="60"/>
      <c r="DA12" s="60">
        <v>30</v>
      </c>
      <c r="DB12" s="60"/>
      <c r="DC12" s="60">
        <v>285</v>
      </c>
      <c r="DD12" s="60">
        <v>233</v>
      </c>
      <c r="DE12" s="61">
        <v>27</v>
      </c>
      <c r="DF12" s="61"/>
      <c r="DG12" s="61"/>
      <c r="DH12" s="49"/>
      <c r="DI12" s="52">
        <v>1434</v>
      </c>
      <c r="DJ12" s="52">
        <v>372</v>
      </c>
      <c r="DK12" s="52">
        <v>8362</v>
      </c>
      <c r="DL12" s="59">
        <v>4949</v>
      </c>
      <c r="DM12" s="50">
        <v>1100</v>
      </c>
    </row>
    <row r="13" spans="1:117" s="62" customFormat="1" ht="34.799999999999997" customHeight="1" x14ac:dyDescent="0.25">
      <c r="A13" s="40">
        <v>9</v>
      </c>
      <c r="B13" s="41" t="s">
        <v>94</v>
      </c>
      <c r="C13" s="42">
        <v>300</v>
      </c>
      <c r="D13" s="43"/>
      <c r="E13" s="44">
        <v>820</v>
      </c>
      <c r="F13" s="42">
        <v>820</v>
      </c>
      <c r="G13" s="43">
        <f t="shared" si="0"/>
        <v>100</v>
      </c>
      <c r="H13" s="43">
        <v>1276</v>
      </c>
      <c r="I13" s="42">
        <v>1176</v>
      </c>
      <c r="J13" s="43">
        <f t="shared" si="13"/>
        <v>92.163009404388717</v>
      </c>
      <c r="K13" s="43">
        <v>220</v>
      </c>
      <c r="L13" s="42">
        <v>90</v>
      </c>
      <c r="M13" s="43">
        <f t="shared" si="19"/>
        <v>40.909090909090914</v>
      </c>
      <c r="N13" s="43">
        <v>2</v>
      </c>
      <c r="O13" s="45">
        <v>220</v>
      </c>
      <c r="P13" s="46"/>
      <c r="Q13" s="46"/>
      <c r="R13" s="43">
        <v>1276</v>
      </c>
      <c r="S13" s="46">
        <v>1276</v>
      </c>
      <c r="T13" s="47">
        <v>2</v>
      </c>
      <c r="U13" s="48">
        <f>743+150</f>
        <v>893</v>
      </c>
      <c r="V13" s="49">
        <v>893</v>
      </c>
      <c r="W13" s="49">
        <f t="shared" si="1"/>
        <v>100</v>
      </c>
      <c r="X13" s="49">
        <f t="shared" si="2"/>
        <v>893</v>
      </c>
      <c r="Y13" s="49">
        <v>200</v>
      </c>
      <c r="Z13" s="49">
        <v>200</v>
      </c>
      <c r="AA13" s="49"/>
      <c r="AB13" s="50"/>
      <c r="AC13" s="46"/>
      <c r="AD13" s="49"/>
      <c r="AE13" s="49"/>
      <c r="AF13" s="49"/>
      <c r="AG13" s="50">
        <v>20</v>
      </c>
      <c r="AH13" s="50"/>
      <c r="AI13" s="59"/>
      <c r="AJ13" s="59"/>
      <c r="AK13" s="59"/>
      <c r="AL13" s="59"/>
      <c r="AM13" s="59"/>
      <c r="AN13" s="59">
        <v>150</v>
      </c>
      <c r="AO13" s="59">
        <v>200</v>
      </c>
      <c r="AP13" s="59"/>
      <c r="AQ13" s="59"/>
      <c r="AR13" s="59"/>
      <c r="AS13" s="59">
        <v>923</v>
      </c>
      <c r="AT13" s="59"/>
      <c r="AU13" s="59"/>
      <c r="AV13" s="52"/>
      <c r="AW13" s="52"/>
      <c r="AX13" s="52"/>
      <c r="AY13" s="52"/>
      <c r="AZ13" s="52"/>
      <c r="BA13" s="52"/>
      <c r="BB13" s="52"/>
      <c r="BC13" s="52"/>
      <c r="BD13" s="59">
        <v>743</v>
      </c>
      <c r="BE13" s="52">
        <v>1349</v>
      </c>
      <c r="BF13" s="52">
        <v>1349</v>
      </c>
      <c r="BG13" s="52">
        <f t="shared" si="14"/>
        <v>100</v>
      </c>
      <c r="BH13" s="52">
        <f t="shared" si="3"/>
        <v>0</v>
      </c>
      <c r="BI13" s="52">
        <v>500</v>
      </c>
      <c r="BJ13" s="52">
        <v>960</v>
      </c>
      <c r="BK13" s="53">
        <f t="shared" si="15"/>
        <v>192</v>
      </c>
      <c r="BL13" s="54">
        <f t="shared" si="4"/>
        <v>0</v>
      </c>
      <c r="BM13" s="52">
        <v>2800</v>
      </c>
      <c r="BN13" s="52">
        <v>3000</v>
      </c>
      <c r="BO13" s="52">
        <f t="shared" si="16"/>
        <v>107.14285714285714</v>
      </c>
      <c r="BP13" s="52">
        <f t="shared" si="5"/>
        <v>0</v>
      </c>
      <c r="BQ13" s="52"/>
      <c r="BR13" s="52">
        <v>3500</v>
      </c>
      <c r="BS13" s="53"/>
      <c r="BT13" s="52">
        <f t="shared" si="6"/>
        <v>0</v>
      </c>
      <c r="BU13" s="52">
        <v>500</v>
      </c>
      <c r="BV13" s="52">
        <v>500</v>
      </c>
      <c r="BW13" s="55">
        <f t="shared" si="17"/>
        <v>44.422899353647274</v>
      </c>
      <c r="BX13" s="50"/>
      <c r="BY13" s="50"/>
      <c r="BZ13" s="50">
        <v>456</v>
      </c>
      <c r="CA13" s="46">
        <v>240</v>
      </c>
      <c r="CB13" s="50">
        <v>1113</v>
      </c>
      <c r="CC13" s="50">
        <f t="shared" si="11"/>
        <v>953</v>
      </c>
      <c r="CD13" s="50"/>
      <c r="CE13" s="50">
        <v>953</v>
      </c>
      <c r="CF13" s="56">
        <f t="shared" si="7"/>
        <v>0</v>
      </c>
      <c r="CG13" s="50">
        <v>2636</v>
      </c>
      <c r="CH13" s="57">
        <f t="shared" si="8"/>
        <v>27.66002098635887</v>
      </c>
      <c r="CI13" s="58">
        <f t="shared" si="12"/>
        <v>85.624438454627139</v>
      </c>
      <c r="CJ13" s="50"/>
      <c r="CK13" s="50"/>
      <c r="CL13" s="50"/>
      <c r="CM13" s="50">
        <v>220</v>
      </c>
      <c r="CN13" s="50">
        <v>200</v>
      </c>
      <c r="CO13" s="23">
        <f t="shared" si="18"/>
        <v>90.909090909090907</v>
      </c>
      <c r="CP13" s="50">
        <v>820</v>
      </c>
      <c r="CQ13" s="50">
        <v>170</v>
      </c>
      <c r="CR13" s="55">
        <f t="shared" si="9"/>
        <v>20.73170731707317</v>
      </c>
      <c r="CS13" s="46"/>
      <c r="CT13" s="50"/>
      <c r="CU13" s="50"/>
      <c r="CV13" s="59"/>
      <c r="CW13" s="50"/>
      <c r="CX13" s="50"/>
      <c r="CY13" s="25"/>
      <c r="CZ13" s="25"/>
      <c r="DA13" s="25"/>
      <c r="DB13" s="25"/>
      <c r="DC13" s="60">
        <v>258</v>
      </c>
      <c r="DD13" s="60">
        <v>280</v>
      </c>
      <c r="DE13" s="61">
        <v>33</v>
      </c>
      <c r="DF13" s="61">
        <v>80</v>
      </c>
      <c r="DG13" s="61"/>
      <c r="DH13" s="49"/>
      <c r="DI13" s="52">
        <v>1349</v>
      </c>
      <c r="DJ13" s="52">
        <v>960</v>
      </c>
      <c r="DK13" s="52">
        <v>3000</v>
      </c>
      <c r="DL13" s="59">
        <v>3500</v>
      </c>
      <c r="DM13" s="50">
        <v>953</v>
      </c>
    </row>
    <row r="14" spans="1:117" s="62" customFormat="1" ht="34.950000000000003" customHeight="1" x14ac:dyDescent="0.25">
      <c r="A14" s="40">
        <v>10</v>
      </c>
      <c r="B14" s="41" t="s">
        <v>95</v>
      </c>
      <c r="C14" s="42">
        <v>200</v>
      </c>
      <c r="D14" s="43"/>
      <c r="E14" s="44">
        <v>800</v>
      </c>
      <c r="F14" s="42">
        <v>800</v>
      </c>
      <c r="G14" s="43">
        <f t="shared" si="0"/>
        <v>100</v>
      </c>
      <c r="H14" s="43">
        <v>401</v>
      </c>
      <c r="I14" s="42">
        <v>401</v>
      </c>
      <c r="J14" s="43">
        <f t="shared" si="13"/>
        <v>100</v>
      </c>
      <c r="K14" s="43">
        <v>150</v>
      </c>
      <c r="L14" s="42">
        <v>150</v>
      </c>
      <c r="M14" s="43">
        <f t="shared" si="19"/>
        <v>100</v>
      </c>
      <c r="N14" s="43"/>
      <c r="O14" s="45">
        <v>150</v>
      </c>
      <c r="P14" s="46">
        <v>150</v>
      </c>
      <c r="Q14" s="46"/>
      <c r="R14" s="43">
        <v>401</v>
      </c>
      <c r="S14" s="46">
        <v>401</v>
      </c>
      <c r="T14" s="47"/>
      <c r="U14" s="48">
        <v>935</v>
      </c>
      <c r="V14" s="49">
        <v>935</v>
      </c>
      <c r="W14" s="49">
        <f t="shared" si="1"/>
        <v>100</v>
      </c>
      <c r="X14" s="49">
        <f t="shared" si="2"/>
        <v>935</v>
      </c>
      <c r="Y14" s="49">
        <v>77</v>
      </c>
      <c r="Z14" s="49">
        <v>77</v>
      </c>
      <c r="AA14" s="49"/>
      <c r="AB14" s="50"/>
      <c r="AC14" s="46"/>
      <c r="AD14" s="49"/>
      <c r="AE14" s="49">
        <v>80</v>
      </c>
      <c r="AF14" s="49">
        <v>107</v>
      </c>
      <c r="AG14" s="50"/>
      <c r="AH14" s="68"/>
      <c r="AI14" s="59"/>
      <c r="AJ14" s="59"/>
      <c r="AK14" s="59"/>
      <c r="AL14" s="59"/>
      <c r="AM14" s="59"/>
      <c r="AN14" s="59">
        <v>150</v>
      </c>
      <c r="AO14" s="59">
        <v>160</v>
      </c>
      <c r="AP14" s="59"/>
      <c r="AQ14" s="59"/>
      <c r="AR14" s="59"/>
      <c r="AS14" s="59">
        <v>700</v>
      </c>
      <c r="AT14" s="59">
        <v>100</v>
      </c>
      <c r="AU14" s="59"/>
      <c r="AV14" s="52"/>
      <c r="AW14" s="52"/>
      <c r="AX14" s="52"/>
      <c r="AY14" s="52"/>
      <c r="AZ14" s="52"/>
      <c r="BA14" s="52"/>
      <c r="BB14" s="52"/>
      <c r="BC14" s="52"/>
      <c r="BD14" s="59"/>
      <c r="BE14" s="52">
        <v>492</v>
      </c>
      <c r="BF14" s="52">
        <v>492</v>
      </c>
      <c r="BG14" s="52">
        <f t="shared" si="14"/>
        <v>100</v>
      </c>
      <c r="BH14" s="52">
        <f t="shared" si="3"/>
        <v>0</v>
      </c>
      <c r="BI14" s="52">
        <v>540</v>
      </c>
      <c r="BJ14" s="52">
        <v>796</v>
      </c>
      <c r="BK14" s="53">
        <f t="shared" si="15"/>
        <v>147.40740740740742</v>
      </c>
      <c r="BL14" s="54">
        <f t="shared" si="4"/>
        <v>0</v>
      </c>
      <c r="BM14" s="52">
        <v>1200</v>
      </c>
      <c r="BN14" s="52">
        <v>2200</v>
      </c>
      <c r="BO14" s="52">
        <f t="shared" si="16"/>
        <v>183.33333333333331</v>
      </c>
      <c r="BP14" s="52">
        <f t="shared" si="5"/>
        <v>0</v>
      </c>
      <c r="BQ14" s="52">
        <v>5100</v>
      </c>
      <c r="BR14" s="52">
        <v>4524</v>
      </c>
      <c r="BS14" s="53">
        <f>BR14/BQ14*100</f>
        <v>88.705882352941174</v>
      </c>
      <c r="BT14" s="52">
        <f t="shared" si="6"/>
        <v>824</v>
      </c>
      <c r="BU14" s="52">
        <v>520</v>
      </c>
      <c r="BV14" s="52">
        <v>450</v>
      </c>
      <c r="BW14" s="55">
        <f t="shared" si="17"/>
        <v>30.966963641981664</v>
      </c>
      <c r="BX14" s="50"/>
      <c r="BY14" s="50"/>
      <c r="BZ14" s="50">
        <v>584</v>
      </c>
      <c r="CA14" s="46">
        <v>150</v>
      </c>
      <c r="CB14" s="50">
        <v>1085</v>
      </c>
      <c r="CC14" s="50">
        <f t="shared" si="11"/>
        <v>1085</v>
      </c>
      <c r="CD14" s="50">
        <v>480</v>
      </c>
      <c r="CE14" s="50">
        <v>605</v>
      </c>
      <c r="CF14" s="56">
        <f t="shared" si="7"/>
        <v>0</v>
      </c>
      <c r="CG14" s="50">
        <v>1635</v>
      </c>
      <c r="CH14" s="57">
        <f t="shared" si="8"/>
        <v>27.024793388429753</v>
      </c>
      <c r="CI14" s="64">
        <f t="shared" si="12"/>
        <v>100</v>
      </c>
      <c r="CJ14" s="50"/>
      <c r="CK14" s="50"/>
      <c r="CL14" s="50"/>
      <c r="CM14" s="50">
        <v>150</v>
      </c>
      <c r="CN14" s="50">
        <v>150</v>
      </c>
      <c r="CO14" s="23">
        <f t="shared" si="18"/>
        <v>100</v>
      </c>
      <c r="CP14" s="50">
        <v>800</v>
      </c>
      <c r="CQ14" s="50">
        <v>270</v>
      </c>
      <c r="CR14" s="55">
        <f t="shared" si="9"/>
        <v>33.75</v>
      </c>
      <c r="CS14" s="46"/>
      <c r="CT14" s="65"/>
      <c r="CU14" s="50"/>
      <c r="CV14" s="59"/>
      <c r="CW14" s="50"/>
      <c r="CX14" s="50"/>
      <c r="CY14" s="25"/>
      <c r="CZ14" s="25"/>
      <c r="DA14" s="25"/>
      <c r="DB14" s="25"/>
      <c r="DC14" s="60">
        <v>210</v>
      </c>
      <c r="DD14" s="60">
        <v>210</v>
      </c>
      <c r="DE14" s="61">
        <v>0</v>
      </c>
      <c r="DF14" s="61"/>
      <c r="DG14" s="61"/>
      <c r="DH14" s="49"/>
      <c r="DI14" s="52">
        <v>492</v>
      </c>
      <c r="DJ14" s="52">
        <v>796</v>
      </c>
      <c r="DK14" s="52">
        <v>2200</v>
      </c>
      <c r="DL14" s="59">
        <v>3700</v>
      </c>
      <c r="DM14" s="50">
        <v>605</v>
      </c>
    </row>
    <row r="15" spans="1:117" s="62" customFormat="1" ht="34.950000000000003" customHeight="1" x14ac:dyDescent="0.25">
      <c r="A15" s="40">
        <v>11</v>
      </c>
      <c r="B15" s="41" t="s">
        <v>96</v>
      </c>
      <c r="C15" s="42">
        <v>410</v>
      </c>
      <c r="D15" s="43"/>
      <c r="E15" s="44">
        <v>1390</v>
      </c>
      <c r="F15" s="42">
        <v>1390</v>
      </c>
      <c r="G15" s="43">
        <f t="shared" si="0"/>
        <v>100</v>
      </c>
      <c r="H15" s="43">
        <v>2650</v>
      </c>
      <c r="I15" s="42">
        <v>2200</v>
      </c>
      <c r="J15" s="43">
        <f t="shared" si="13"/>
        <v>83.018867924528308</v>
      </c>
      <c r="K15" s="43">
        <v>400</v>
      </c>
      <c r="L15" s="42">
        <v>50</v>
      </c>
      <c r="M15" s="43">
        <f t="shared" si="19"/>
        <v>12.5</v>
      </c>
      <c r="N15" s="43">
        <v>1</v>
      </c>
      <c r="O15" s="45">
        <v>400</v>
      </c>
      <c r="P15" s="46"/>
      <c r="Q15" s="46"/>
      <c r="R15" s="43">
        <v>2650</v>
      </c>
      <c r="S15" s="46"/>
      <c r="T15" s="47"/>
      <c r="U15" s="48">
        <f>1500+100</f>
        <v>1600</v>
      </c>
      <c r="V15" s="49">
        <v>1600</v>
      </c>
      <c r="W15" s="49">
        <f t="shared" si="1"/>
        <v>100</v>
      </c>
      <c r="X15" s="49">
        <f t="shared" si="2"/>
        <v>1598.5</v>
      </c>
      <c r="Y15" s="49">
        <v>403</v>
      </c>
      <c r="Z15" s="49">
        <v>403</v>
      </c>
      <c r="AA15" s="49"/>
      <c r="AB15" s="50"/>
      <c r="AC15" s="46"/>
      <c r="AD15" s="49"/>
      <c r="AE15" s="49"/>
      <c r="AF15" s="49"/>
      <c r="AG15" s="50"/>
      <c r="AH15" s="68"/>
      <c r="AI15" s="59"/>
      <c r="AJ15" s="59"/>
      <c r="AK15" s="59"/>
      <c r="AL15" s="59"/>
      <c r="AM15" s="59"/>
      <c r="AN15" s="59">
        <v>700</v>
      </c>
      <c r="AO15" s="59">
        <v>700</v>
      </c>
      <c r="AP15" s="59"/>
      <c r="AQ15" s="59"/>
      <c r="AR15" s="59"/>
      <c r="AS15" s="59">
        <v>1000</v>
      </c>
      <c r="AT15" s="59"/>
      <c r="AU15" s="59"/>
      <c r="AV15" s="52"/>
      <c r="AW15" s="52"/>
      <c r="AX15" s="52"/>
      <c r="AY15" s="52"/>
      <c r="AZ15" s="52"/>
      <c r="BA15" s="52"/>
      <c r="BB15" s="52"/>
      <c r="BC15" s="52"/>
      <c r="BD15" s="59"/>
      <c r="BE15" s="52">
        <v>2653</v>
      </c>
      <c r="BF15" s="52">
        <v>2653</v>
      </c>
      <c r="BG15" s="52">
        <f t="shared" si="14"/>
        <v>100</v>
      </c>
      <c r="BH15" s="52">
        <f t="shared" si="3"/>
        <v>0</v>
      </c>
      <c r="BI15" s="52">
        <v>770</v>
      </c>
      <c r="BJ15" s="52">
        <v>880</v>
      </c>
      <c r="BK15" s="53">
        <f t="shared" si="15"/>
        <v>114.28571428571428</v>
      </c>
      <c r="BL15" s="54">
        <f t="shared" si="4"/>
        <v>0</v>
      </c>
      <c r="BM15" s="52">
        <v>5643</v>
      </c>
      <c r="BN15" s="52">
        <v>4000</v>
      </c>
      <c r="BO15" s="52">
        <f t="shared" si="16"/>
        <v>70.884281410597211</v>
      </c>
      <c r="BP15" s="52">
        <f t="shared" si="5"/>
        <v>0</v>
      </c>
      <c r="BQ15" s="52"/>
      <c r="BR15" s="52">
        <v>9000</v>
      </c>
      <c r="BS15" s="53"/>
      <c r="BT15" s="52">
        <f t="shared" si="6"/>
        <v>0</v>
      </c>
      <c r="BU15" s="52">
        <v>220</v>
      </c>
      <c r="BV15" s="52">
        <v>270</v>
      </c>
      <c r="BW15" s="55">
        <f t="shared" si="17"/>
        <v>40.754308381991315</v>
      </c>
      <c r="BX15" s="50">
        <v>892</v>
      </c>
      <c r="BY15" s="50">
        <v>4000</v>
      </c>
      <c r="BZ15" s="50">
        <v>743</v>
      </c>
      <c r="CA15" s="46">
        <v>500</v>
      </c>
      <c r="CB15" s="50">
        <v>2000</v>
      </c>
      <c r="CC15" s="50">
        <f t="shared" si="11"/>
        <v>1665</v>
      </c>
      <c r="CD15" s="50">
        <v>500</v>
      </c>
      <c r="CE15" s="50">
        <v>1165</v>
      </c>
      <c r="CF15" s="56">
        <f t="shared" si="7"/>
        <v>0</v>
      </c>
      <c r="CG15" s="50">
        <v>2670</v>
      </c>
      <c r="CH15" s="57">
        <f t="shared" si="8"/>
        <v>22.918454935622318</v>
      </c>
      <c r="CI15" s="58">
        <f t="shared" si="12"/>
        <v>83.25</v>
      </c>
      <c r="CJ15" s="50"/>
      <c r="CK15" s="50"/>
      <c r="CL15" s="50"/>
      <c r="CM15" s="50">
        <v>700</v>
      </c>
      <c r="CN15" s="50">
        <v>500</v>
      </c>
      <c r="CO15" s="23">
        <f t="shared" si="18"/>
        <v>71.428571428571431</v>
      </c>
      <c r="CP15" s="50">
        <v>1500</v>
      </c>
      <c r="CQ15" s="50">
        <v>150</v>
      </c>
      <c r="CR15" s="55">
        <f t="shared" si="9"/>
        <v>10</v>
      </c>
      <c r="CS15" s="46"/>
      <c r="CT15" s="65"/>
      <c r="CU15" s="50"/>
      <c r="CV15" s="59"/>
      <c r="CW15" s="50"/>
      <c r="CX15" s="50"/>
      <c r="CY15" s="25"/>
      <c r="CZ15" s="25"/>
      <c r="DA15" s="25"/>
      <c r="DB15" s="25"/>
      <c r="DC15" s="60">
        <v>313</v>
      </c>
      <c r="DD15" s="60">
        <v>450</v>
      </c>
      <c r="DE15" s="61">
        <v>100</v>
      </c>
      <c r="DF15" s="61"/>
      <c r="DG15" s="61"/>
      <c r="DH15" s="77">
        <v>1.5</v>
      </c>
      <c r="DI15" s="52">
        <v>2653</v>
      </c>
      <c r="DJ15" s="52">
        <v>880</v>
      </c>
      <c r="DK15" s="52">
        <v>4000</v>
      </c>
      <c r="DL15" s="59">
        <v>9000</v>
      </c>
      <c r="DM15" s="50">
        <v>1165</v>
      </c>
    </row>
    <row r="16" spans="1:117" s="62" customFormat="1" ht="34.950000000000003" customHeight="1" x14ac:dyDescent="0.25">
      <c r="A16" s="40">
        <v>12</v>
      </c>
      <c r="B16" s="41" t="s">
        <v>97</v>
      </c>
      <c r="C16" s="42">
        <v>200</v>
      </c>
      <c r="D16" s="42">
        <v>25</v>
      </c>
      <c r="E16" s="44">
        <v>1500</v>
      </c>
      <c r="F16" s="42">
        <v>1500</v>
      </c>
      <c r="G16" s="43">
        <f t="shared" si="0"/>
        <v>100</v>
      </c>
      <c r="H16" s="42">
        <v>1624</v>
      </c>
      <c r="I16" s="42">
        <v>1624</v>
      </c>
      <c r="J16" s="43">
        <f t="shared" si="13"/>
        <v>100</v>
      </c>
      <c r="K16" s="43">
        <v>150</v>
      </c>
      <c r="L16" s="42">
        <v>150</v>
      </c>
      <c r="M16" s="43">
        <f t="shared" si="19"/>
        <v>100</v>
      </c>
      <c r="N16" s="43">
        <v>4</v>
      </c>
      <c r="O16" s="45">
        <v>150</v>
      </c>
      <c r="P16" s="46">
        <v>150</v>
      </c>
      <c r="Q16" s="46">
        <v>100</v>
      </c>
      <c r="R16" s="42">
        <v>1624</v>
      </c>
      <c r="S16" s="46">
        <v>200</v>
      </c>
      <c r="T16" s="47"/>
      <c r="U16" s="48">
        <f>1225+100</f>
        <v>1325</v>
      </c>
      <c r="V16" s="49">
        <v>1325</v>
      </c>
      <c r="W16" s="59">
        <f t="shared" si="1"/>
        <v>100</v>
      </c>
      <c r="X16" s="49">
        <f t="shared" si="2"/>
        <v>1325</v>
      </c>
      <c r="Y16" s="49">
        <v>150</v>
      </c>
      <c r="Z16" s="49">
        <v>150</v>
      </c>
      <c r="AA16" s="49"/>
      <c r="AB16" s="50"/>
      <c r="AC16" s="46">
        <v>355</v>
      </c>
      <c r="AD16" s="49">
        <v>355</v>
      </c>
      <c r="AE16" s="49">
        <v>150</v>
      </c>
      <c r="AF16" s="49">
        <v>250</v>
      </c>
      <c r="AG16" s="50"/>
      <c r="AH16" s="68"/>
      <c r="AI16" s="59"/>
      <c r="AJ16" s="59"/>
      <c r="AK16" s="59"/>
      <c r="AL16" s="59"/>
      <c r="AM16" s="59"/>
      <c r="AN16" s="59">
        <v>200</v>
      </c>
      <c r="AO16" s="59">
        <v>230</v>
      </c>
      <c r="AP16" s="59">
        <v>23</v>
      </c>
      <c r="AQ16" s="59"/>
      <c r="AR16" s="59"/>
      <c r="AS16" s="59">
        <v>650</v>
      </c>
      <c r="AT16" s="59">
        <v>250</v>
      </c>
      <c r="AU16" s="59">
        <v>355</v>
      </c>
      <c r="AV16" s="52"/>
      <c r="AW16" s="52"/>
      <c r="AX16" s="52"/>
      <c r="AY16" s="52"/>
      <c r="AZ16" s="52"/>
      <c r="BA16" s="52"/>
      <c r="BB16" s="52"/>
      <c r="BC16" s="52"/>
      <c r="BD16" s="59">
        <v>650</v>
      </c>
      <c r="BE16" s="52">
        <v>1914</v>
      </c>
      <c r="BF16" s="52">
        <v>1914</v>
      </c>
      <c r="BG16" s="52">
        <f t="shared" si="14"/>
        <v>100</v>
      </c>
      <c r="BH16" s="52">
        <f t="shared" si="3"/>
        <v>0</v>
      </c>
      <c r="BI16" s="52">
        <v>665</v>
      </c>
      <c r="BJ16" s="52">
        <v>860</v>
      </c>
      <c r="BK16" s="53">
        <f t="shared" si="15"/>
        <v>129.32330827067668</v>
      </c>
      <c r="BL16" s="54">
        <f t="shared" si="4"/>
        <v>0</v>
      </c>
      <c r="BM16" s="52">
        <v>4100</v>
      </c>
      <c r="BN16" s="52">
        <v>6292</v>
      </c>
      <c r="BO16" s="52">
        <f t="shared" si="16"/>
        <v>153.46341463414635</v>
      </c>
      <c r="BP16" s="52">
        <f t="shared" si="5"/>
        <v>0</v>
      </c>
      <c r="BQ16" s="52">
        <v>6820</v>
      </c>
      <c r="BR16" s="52">
        <v>7810</v>
      </c>
      <c r="BS16" s="53">
        <f t="shared" ref="BS16:BS21" si="20">BR16/BQ16*100</f>
        <v>114.51612903225808</v>
      </c>
      <c r="BT16" s="52">
        <f t="shared" si="6"/>
        <v>0</v>
      </c>
      <c r="BU16" s="52">
        <v>1100</v>
      </c>
      <c r="BV16" s="52">
        <v>1000</v>
      </c>
      <c r="BW16" s="55">
        <f t="shared" si="17"/>
        <v>29.719343921469029</v>
      </c>
      <c r="BX16" s="50"/>
      <c r="BY16" s="50">
        <v>1961</v>
      </c>
      <c r="BZ16" s="50">
        <v>1273</v>
      </c>
      <c r="CA16" s="46">
        <v>420</v>
      </c>
      <c r="CB16" s="50">
        <v>1475</v>
      </c>
      <c r="CC16" s="50">
        <f t="shared" si="11"/>
        <v>1475</v>
      </c>
      <c r="CD16" s="59">
        <v>100</v>
      </c>
      <c r="CE16" s="50">
        <v>1375</v>
      </c>
      <c r="CF16" s="56">
        <f t="shared" si="7"/>
        <v>0</v>
      </c>
      <c r="CG16" s="59">
        <v>3293</v>
      </c>
      <c r="CH16" s="57">
        <f t="shared" si="8"/>
        <v>23.949090909090913</v>
      </c>
      <c r="CI16" s="64">
        <f t="shared" si="12"/>
        <v>100</v>
      </c>
      <c r="CJ16" s="50"/>
      <c r="CK16" s="50">
        <v>355</v>
      </c>
      <c r="CL16" s="50">
        <v>350</v>
      </c>
      <c r="CM16" s="50">
        <v>400</v>
      </c>
      <c r="CN16" s="50">
        <v>420</v>
      </c>
      <c r="CO16" s="23">
        <f t="shared" si="18"/>
        <v>105</v>
      </c>
      <c r="CP16" s="50">
        <v>1600</v>
      </c>
      <c r="CQ16" s="50">
        <v>1110</v>
      </c>
      <c r="CR16" s="55">
        <f t="shared" si="9"/>
        <v>69.375</v>
      </c>
      <c r="CS16" s="46"/>
      <c r="CT16" s="65"/>
      <c r="CU16" s="50"/>
      <c r="CV16" s="59"/>
      <c r="CW16" s="50"/>
      <c r="CX16" s="50"/>
      <c r="CY16" s="25"/>
      <c r="CZ16" s="25"/>
      <c r="DA16" s="25"/>
      <c r="DB16" s="25"/>
      <c r="DC16" s="60">
        <v>309</v>
      </c>
      <c r="DD16" s="60">
        <v>700</v>
      </c>
      <c r="DE16" s="61">
        <v>0</v>
      </c>
      <c r="DF16" s="61"/>
      <c r="DG16" s="61"/>
      <c r="DH16" s="49"/>
      <c r="DI16" s="52">
        <v>1914</v>
      </c>
      <c r="DJ16" s="52">
        <v>860</v>
      </c>
      <c r="DK16" s="52">
        <v>6292</v>
      </c>
      <c r="DL16" s="59">
        <v>7810</v>
      </c>
      <c r="DM16" s="50">
        <v>1375</v>
      </c>
    </row>
    <row r="17" spans="1:117" s="62" customFormat="1" ht="34.950000000000003" customHeight="1" x14ac:dyDescent="0.25">
      <c r="A17" s="40">
        <v>13</v>
      </c>
      <c r="B17" s="41" t="s">
        <v>98</v>
      </c>
      <c r="C17" s="42">
        <v>120</v>
      </c>
      <c r="D17" s="43"/>
      <c r="E17" s="44">
        <v>530</v>
      </c>
      <c r="F17" s="42">
        <v>530</v>
      </c>
      <c r="G17" s="43">
        <f t="shared" si="0"/>
        <v>100</v>
      </c>
      <c r="H17" s="43">
        <v>220</v>
      </c>
      <c r="I17" s="42">
        <v>220</v>
      </c>
      <c r="J17" s="43">
        <f t="shared" si="13"/>
        <v>100</v>
      </c>
      <c r="K17" s="43">
        <v>0</v>
      </c>
      <c r="L17" s="42"/>
      <c r="M17" s="43"/>
      <c r="N17" s="43"/>
      <c r="O17" s="45">
        <v>0</v>
      </c>
      <c r="P17" s="46"/>
      <c r="Q17" s="46"/>
      <c r="R17" s="43">
        <v>220</v>
      </c>
      <c r="S17" s="46"/>
      <c r="T17" s="47"/>
      <c r="U17" s="48">
        <v>520</v>
      </c>
      <c r="V17" s="49">
        <v>520</v>
      </c>
      <c r="W17" s="59">
        <f t="shared" si="1"/>
        <v>100</v>
      </c>
      <c r="X17" s="49">
        <f t="shared" si="2"/>
        <v>520</v>
      </c>
      <c r="Y17" s="49"/>
      <c r="Z17" s="49"/>
      <c r="AA17" s="49"/>
      <c r="AB17" s="50"/>
      <c r="AC17" s="46"/>
      <c r="AD17" s="49"/>
      <c r="AE17" s="49"/>
      <c r="AF17" s="49"/>
      <c r="AG17" s="50">
        <v>10</v>
      </c>
      <c r="AH17" s="50">
        <v>10</v>
      </c>
      <c r="AI17" s="59"/>
      <c r="AJ17" s="59"/>
      <c r="AK17" s="59"/>
      <c r="AL17" s="59"/>
      <c r="AM17" s="59"/>
      <c r="AN17" s="59">
        <v>100</v>
      </c>
      <c r="AO17" s="59">
        <v>120</v>
      </c>
      <c r="AP17" s="59">
        <v>300</v>
      </c>
      <c r="AQ17" s="59"/>
      <c r="AR17" s="59"/>
      <c r="AS17" s="59">
        <v>465</v>
      </c>
      <c r="AT17" s="59"/>
      <c r="AU17" s="59"/>
      <c r="AV17" s="52">
        <v>10</v>
      </c>
      <c r="AW17" s="52"/>
      <c r="AX17" s="52"/>
      <c r="AY17" s="52"/>
      <c r="AZ17" s="52"/>
      <c r="BA17" s="52"/>
      <c r="BB17" s="52"/>
      <c r="BC17" s="52"/>
      <c r="BD17" s="59"/>
      <c r="BE17" s="52">
        <v>220</v>
      </c>
      <c r="BF17" s="52">
        <v>220</v>
      </c>
      <c r="BG17" s="52">
        <f t="shared" si="14"/>
        <v>100</v>
      </c>
      <c r="BH17" s="52">
        <f t="shared" si="3"/>
        <v>0</v>
      </c>
      <c r="BI17" s="52">
        <v>140</v>
      </c>
      <c r="BJ17" s="52">
        <v>170</v>
      </c>
      <c r="BK17" s="53">
        <f t="shared" si="15"/>
        <v>121.42857142857142</v>
      </c>
      <c r="BL17" s="54">
        <f t="shared" si="4"/>
        <v>0</v>
      </c>
      <c r="BM17" s="52">
        <v>1200</v>
      </c>
      <c r="BN17" s="52">
        <v>2783</v>
      </c>
      <c r="BO17" s="52">
        <f t="shared" si="16"/>
        <v>231.91666666666669</v>
      </c>
      <c r="BP17" s="52">
        <f t="shared" si="5"/>
        <v>0</v>
      </c>
      <c r="BQ17" s="52">
        <v>917</v>
      </c>
      <c r="BR17" s="52">
        <v>917</v>
      </c>
      <c r="BS17" s="52">
        <f t="shared" si="20"/>
        <v>100</v>
      </c>
      <c r="BT17" s="52">
        <f t="shared" si="6"/>
        <v>0</v>
      </c>
      <c r="BU17" s="52">
        <v>400</v>
      </c>
      <c r="BV17" s="52">
        <v>400</v>
      </c>
      <c r="BW17" s="55">
        <f t="shared" si="17"/>
        <v>45.103869969040247</v>
      </c>
      <c r="BX17" s="50"/>
      <c r="BY17" s="50">
        <v>2783</v>
      </c>
      <c r="BZ17" s="50">
        <v>272</v>
      </c>
      <c r="CA17" s="46"/>
      <c r="CB17" s="50">
        <v>520</v>
      </c>
      <c r="CC17" s="50">
        <f t="shared" si="11"/>
        <v>490</v>
      </c>
      <c r="CD17" s="50">
        <v>100</v>
      </c>
      <c r="CE17" s="50">
        <v>390</v>
      </c>
      <c r="CF17" s="56">
        <f t="shared" si="7"/>
        <v>0</v>
      </c>
      <c r="CG17" s="50">
        <v>1225.9000000000001</v>
      </c>
      <c r="CH17" s="57">
        <f t="shared" si="8"/>
        <v>31.433333333333337</v>
      </c>
      <c r="CI17" s="58">
        <f t="shared" si="12"/>
        <v>94.230769230769226</v>
      </c>
      <c r="CJ17" s="50"/>
      <c r="CK17" s="50"/>
      <c r="CL17" s="50"/>
      <c r="CM17" s="50"/>
      <c r="CN17" s="50"/>
      <c r="CO17" s="23"/>
      <c r="CP17" s="50">
        <v>530</v>
      </c>
      <c r="CQ17" s="50">
        <v>400</v>
      </c>
      <c r="CR17" s="55">
        <f t="shared" si="9"/>
        <v>75.471698113207552</v>
      </c>
      <c r="CS17" s="46">
        <v>10</v>
      </c>
      <c r="CT17" s="46">
        <v>5</v>
      </c>
      <c r="CU17" s="50">
        <v>100</v>
      </c>
      <c r="CV17" s="59">
        <f t="shared" ref="CV17:CV33" si="21">CU17/CT17*10</f>
        <v>200</v>
      </c>
      <c r="CW17" s="50"/>
      <c r="CX17" s="50"/>
      <c r="CY17" s="25"/>
      <c r="CZ17" s="25"/>
      <c r="DA17" s="25"/>
      <c r="DB17" s="25"/>
      <c r="DC17" s="60">
        <v>145</v>
      </c>
      <c r="DD17" s="60">
        <v>160</v>
      </c>
      <c r="DE17" s="61">
        <v>0</v>
      </c>
      <c r="DF17" s="61"/>
      <c r="DG17" s="61"/>
      <c r="DH17" s="49"/>
      <c r="DI17" s="52">
        <v>220</v>
      </c>
      <c r="DJ17" s="52">
        <v>170</v>
      </c>
      <c r="DK17" s="52">
        <v>2783</v>
      </c>
      <c r="DL17" s="59">
        <v>917</v>
      </c>
      <c r="DM17" s="50">
        <v>390</v>
      </c>
    </row>
    <row r="18" spans="1:117" s="62" customFormat="1" ht="34.950000000000003" customHeight="1" x14ac:dyDescent="0.25">
      <c r="A18" s="40">
        <v>14</v>
      </c>
      <c r="B18" s="41" t="s">
        <v>99</v>
      </c>
      <c r="C18" s="42">
        <v>51</v>
      </c>
      <c r="D18" s="43"/>
      <c r="E18" s="44">
        <v>400</v>
      </c>
      <c r="F18" s="42">
        <v>400</v>
      </c>
      <c r="G18" s="43">
        <f t="shared" si="0"/>
        <v>100</v>
      </c>
      <c r="H18" s="43">
        <v>856</v>
      </c>
      <c r="I18" s="42">
        <v>385</v>
      </c>
      <c r="J18" s="43">
        <f t="shared" si="13"/>
        <v>44.976635514018696</v>
      </c>
      <c r="K18" s="43">
        <v>100</v>
      </c>
      <c r="L18" s="42"/>
      <c r="M18" s="43"/>
      <c r="N18" s="43">
        <v>1</v>
      </c>
      <c r="O18" s="45">
        <v>100</v>
      </c>
      <c r="P18" s="46"/>
      <c r="Q18" s="46">
        <v>10</v>
      </c>
      <c r="R18" s="43">
        <v>856</v>
      </c>
      <c r="S18" s="46"/>
      <c r="T18" s="47"/>
      <c r="U18" s="48">
        <v>435</v>
      </c>
      <c r="V18" s="49">
        <v>435</v>
      </c>
      <c r="W18" s="59">
        <f t="shared" si="1"/>
        <v>100</v>
      </c>
      <c r="X18" s="49">
        <f t="shared" si="2"/>
        <v>435</v>
      </c>
      <c r="Y18" s="49"/>
      <c r="Z18" s="49"/>
      <c r="AA18" s="49"/>
      <c r="AB18" s="50"/>
      <c r="AC18" s="46"/>
      <c r="AD18" s="49"/>
      <c r="AE18" s="49"/>
      <c r="AF18" s="49"/>
      <c r="AG18" s="50"/>
      <c r="AH18" s="50"/>
      <c r="AI18" s="59"/>
      <c r="AJ18" s="59"/>
      <c r="AK18" s="59"/>
      <c r="AL18" s="59"/>
      <c r="AM18" s="59"/>
      <c r="AN18" s="59"/>
      <c r="AO18" s="59">
        <v>140</v>
      </c>
      <c r="AP18" s="59"/>
      <c r="AQ18" s="59"/>
      <c r="AR18" s="59"/>
      <c r="AS18" s="59">
        <v>175</v>
      </c>
      <c r="AT18" s="59"/>
      <c r="AU18" s="59"/>
      <c r="AV18" s="52"/>
      <c r="AW18" s="52"/>
      <c r="AX18" s="52"/>
      <c r="AY18" s="52"/>
      <c r="AZ18" s="52"/>
      <c r="BA18" s="52"/>
      <c r="BB18" s="52"/>
      <c r="BC18" s="52"/>
      <c r="BD18" s="59">
        <v>22</v>
      </c>
      <c r="BE18" s="52">
        <v>800</v>
      </c>
      <c r="BF18" s="52">
        <v>800</v>
      </c>
      <c r="BG18" s="52">
        <f t="shared" si="14"/>
        <v>100</v>
      </c>
      <c r="BH18" s="52">
        <f t="shared" si="3"/>
        <v>0</v>
      </c>
      <c r="BI18" s="52">
        <v>556</v>
      </c>
      <c r="BJ18" s="52">
        <v>588</v>
      </c>
      <c r="BK18" s="53">
        <f t="shared" si="15"/>
        <v>105.75539568345324</v>
      </c>
      <c r="BL18" s="54">
        <f t="shared" si="4"/>
        <v>0</v>
      </c>
      <c r="BM18" s="52"/>
      <c r="BN18" s="52">
        <v>760</v>
      </c>
      <c r="BO18" s="52"/>
      <c r="BP18" s="52">
        <f t="shared" si="5"/>
        <v>0</v>
      </c>
      <c r="BQ18" s="52">
        <v>6550</v>
      </c>
      <c r="BR18" s="52">
        <v>4040</v>
      </c>
      <c r="BS18" s="53">
        <f t="shared" si="20"/>
        <v>61.679389312977094</v>
      </c>
      <c r="BT18" s="52">
        <f t="shared" si="6"/>
        <v>0</v>
      </c>
      <c r="BU18" s="52">
        <v>500</v>
      </c>
      <c r="BV18" s="52">
        <v>20</v>
      </c>
      <c r="BW18" s="55">
        <f t="shared" si="17"/>
        <v>24.79831217767282</v>
      </c>
      <c r="BX18" s="50"/>
      <c r="BY18" s="50">
        <v>760</v>
      </c>
      <c r="BZ18" s="50">
        <v>433</v>
      </c>
      <c r="CA18" s="46"/>
      <c r="CB18" s="50">
        <v>535</v>
      </c>
      <c r="CC18" s="50">
        <f t="shared" si="11"/>
        <v>476</v>
      </c>
      <c r="CD18" s="50"/>
      <c r="CE18" s="50">
        <v>476</v>
      </c>
      <c r="CF18" s="56">
        <f t="shared" si="7"/>
        <v>0</v>
      </c>
      <c r="CG18" s="50">
        <v>1047</v>
      </c>
      <c r="CH18" s="57">
        <f t="shared" si="8"/>
        <v>21.995798319327733</v>
      </c>
      <c r="CI18" s="58">
        <f t="shared" si="12"/>
        <v>88.971962616822424</v>
      </c>
      <c r="CJ18" s="50"/>
      <c r="CK18" s="50"/>
      <c r="CL18" s="50"/>
      <c r="CM18" s="50">
        <v>139</v>
      </c>
      <c r="CN18" s="50"/>
      <c r="CO18" s="23">
        <f t="shared" si="18"/>
        <v>0</v>
      </c>
      <c r="CP18" s="50">
        <v>140</v>
      </c>
      <c r="CQ18" s="50"/>
      <c r="CR18" s="55">
        <f t="shared" si="9"/>
        <v>0</v>
      </c>
      <c r="CS18" s="46"/>
      <c r="CT18" s="46"/>
      <c r="CU18" s="50"/>
      <c r="CV18" s="59"/>
      <c r="CW18" s="50"/>
      <c r="CX18" s="50"/>
      <c r="CY18" s="25"/>
      <c r="CZ18" s="25"/>
      <c r="DA18" s="25"/>
      <c r="DB18" s="25"/>
      <c r="DC18" s="60">
        <v>67</v>
      </c>
      <c r="DD18" s="60">
        <v>80</v>
      </c>
      <c r="DE18" s="61">
        <v>70</v>
      </c>
      <c r="DF18" s="61"/>
      <c r="DG18" s="61"/>
      <c r="DH18" s="49"/>
      <c r="DI18" s="52">
        <v>800</v>
      </c>
      <c r="DJ18" s="52">
        <v>588</v>
      </c>
      <c r="DK18" s="52">
        <v>760</v>
      </c>
      <c r="DL18" s="59">
        <v>4040</v>
      </c>
      <c r="DM18" s="50">
        <v>476</v>
      </c>
    </row>
    <row r="19" spans="1:117" s="62" customFormat="1" ht="34.950000000000003" customHeight="1" x14ac:dyDescent="0.25">
      <c r="A19" s="40">
        <v>15</v>
      </c>
      <c r="B19" s="41" t="s">
        <v>100</v>
      </c>
      <c r="C19" s="42">
        <v>134</v>
      </c>
      <c r="D19" s="43"/>
      <c r="E19" s="44">
        <v>1000</v>
      </c>
      <c r="F19" s="42">
        <v>1000</v>
      </c>
      <c r="G19" s="43">
        <f t="shared" si="0"/>
        <v>100</v>
      </c>
      <c r="H19" s="43">
        <v>1450</v>
      </c>
      <c r="I19" s="42">
        <v>488</v>
      </c>
      <c r="J19" s="43">
        <f t="shared" si="13"/>
        <v>33.655172413793103</v>
      </c>
      <c r="K19" s="43">
        <v>404</v>
      </c>
      <c r="L19" s="42">
        <v>200</v>
      </c>
      <c r="M19" s="43">
        <f>L19/K19*100</f>
        <v>49.504950495049506</v>
      </c>
      <c r="N19" s="43">
        <v>1</v>
      </c>
      <c r="O19" s="45">
        <v>404</v>
      </c>
      <c r="P19" s="46"/>
      <c r="Q19" s="46"/>
      <c r="R19" s="43">
        <v>1450</v>
      </c>
      <c r="S19" s="46"/>
      <c r="T19" s="47"/>
      <c r="U19" s="48">
        <f>869+10</f>
        <v>879</v>
      </c>
      <c r="V19" s="49">
        <v>879</v>
      </c>
      <c r="W19" s="59">
        <f t="shared" si="1"/>
        <v>100</v>
      </c>
      <c r="X19" s="49">
        <f t="shared" si="2"/>
        <v>879</v>
      </c>
      <c r="Y19" s="49">
        <v>260</v>
      </c>
      <c r="Z19" s="49">
        <v>260</v>
      </c>
      <c r="AA19" s="49"/>
      <c r="AB19" s="50"/>
      <c r="AC19" s="46"/>
      <c r="AD19" s="49"/>
      <c r="AE19" s="49"/>
      <c r="AF19" s="49"/>
      <c r="AG19" s="50"/>
      <c r="AH19" s="50"/>
      <c r="AI19" s="59"/>
      <c r="AJ19" s="59"/>
      <c r="AK19" s="59"/>
      <c r="AL19" s="59"/>
      <c r="AM19" s="59"/>
      <c r="AN19" s="59">
        <v>250</v>
      </c>
      <c r="AO19" s="59">
        <v>297</v>
      </c>
      <c r="AP19" s="59"/>
      <c r="AQ19" s="59"/>
      <c r="AR19" s="59"/>
      <c r="AS19" s="59">
        <v>879</v>
      </c>
      <c r="AT19" s="59"/>
      <c r="AU19" s="59"/>
      <c r="AV19" s="52"/>
      <c r="AW19" s="52"/>
      <c r="AX19" s="52"/>
      <c r="AY19" s="52"/>
      <c r="AZ19" s="52"/>
      <c r="BA19" s="52"/>
      <c r="BB19" s="52"/>
      <c r="BC19" s="52"/>
      <c r="BD19" s="59">
        <v>970</v>
      </c>
      <c r="BE19" s="52">
        <v>1216</v>
      </c>
      <c r="BF19" s="52">
        <v>1216</v>
      </c>
      <c r="BG19" s="52">
        <f t="shared" si="14"/>
        <v>100</v>
      </c>
      <c r="BH19" s="52">
        <f t="shared" si="3"/>
        <v>0</v>
      </c>
      <c r="BI19" s="52"/>
      <c r="BJ19" s="52"/>
      <c r="BK19" s="53"/>
      <c r="BL19" s="54">
        <f t="shared" si="4"/>
        <v>0</v>
      </c>
      <c r="BM19" s="52"/>
      <c r="BN19" s="52">
        <v>200</v>
      </c>
      <c r="BO19" s="52"/>
      <c r="BP19" s="52">
        <f t="shared" si="5"/>
        <v>0</v>
      </c>
      <c r="BQ19" s="52"/>
      <c r="BR19" s="52"/>
      <c r="BS19" s="53"/>
      <c r="BT19" s="52">
        <f t="shared" si="6"/>
        <v>0</v>
      </c>
      <c r="BU19" s="52"/>
      <c r="BV19" s="52"/>
      <c r="BW19" s="55"/>
      <c r="BX19" s="50"/>
      <c r="BY19" s="50">
        <v>200</v>
      </c>
      <c r="BZ19" s="50"/>
      <c r="CA19" s="46">
        <v>233</v>
      </c>
      <c r="CB19" s="50">
        <v>1283</v>
      </c>
      <c r="CC19" s="50">
        <f t="shared" si="11"/>
        <v>969</v>
      </c>
      <c r="CD19" s="50"/>
      <c r="CE19" s="50">
        <v>969</v>
      </c>
      <c r="CF19" s="56">
        <f t="shared" si="7"/>
        <v>0</v>
      </c>
      <c r="CG19" s="50">
        <v>1969</v>
      </c>
      <c r="CH19" s="57">
        <f t="shared" si="8"/>
        <v>20.319917440660475</v>
      </c>
      <c r="CI19" s="58">
        <f t="shared" si="12"/>
        <v>75.526110678098206</v>
      </c>
      <c r="CJ19" s="50"/>
      <c r="CK19" s="50"/>
      <c r="CL19" s="50"/>
      <c r="CM19" s="50">
        <v>261</v>
      </c>
      <c r="CN19" s="50">
        <v>30</v>
      </c>
      <c r="CO19" s="23">
        <f t="shared" si="18"/>
        <v>11.494252873563218</v>
      </c>
      <c r="CP19" s="50">
        <v>900</v>
      </c>
      <c r="CQ19" s="50">
        <v>15</v>
      </c>
      <c r="CR19" s="55">
        <f t="shared" si="9"/>
        <v>1.6666666666666667</v>
      </c>
      <c r="CS19" s="46"/>
      <c r="CT19" s="46"/>
      <c r="CU19" s="50"/>
      <c r="CV19" s="59"/>
      <c r="CW19" s="50"/>
      <c r="CX19" s="50"/>
      <c r="CY19" s="25"/>
      <c r="CZ19" s="25"/>
      <c r="DA19" s="25"/>
      <c r="DB19" s="25"/>
      <c r="DC19" s="60">
        <v>194</v>
      </c>
      <c r="DD19" s="60">
        <v>200</v>
      </c>
      <c r="DE19" s="61">
        <v>80</v>
      </c>
      <c r="DF19" s="61"/>
      <c r="DG19" s="61"/>
      <c r="DH19" s="49"/>
      <c r="DI19" s="52">
        <v>1216</v>
      </c>
      <c r="DJ19" s="52"/>
      <c r="DK19" s="52">
        <v>200</v>
      </c>
      <c r="DL19" s="59"/>
      <c r="DM19" s="50">
        <v>969</v>
      </c>
    </row>
    <row r="20" spans="1:117" s="62" customFormat="1" ht="34.950000000000003" customHeight="1" x14ac:dyDescent="0.25">
      <c r="A20" s="40">
        <v>16</v>
      </c>
      <c r="B20" s="41" t="s">
        <v>101</v>
      </c>
      <c r="C20" s="42"/>
      <c r="D20" s="43"/>
      <c r="E20" s="44">
        <v>297</v>
      </c>
      <c r="F20" s="42">
        <v>297</v>
      </c>
      <c r="G20" s="43">
        <f t="shared" si="0"/>
        <v>100</v>
      </c>
      <c r="H20" s="43">
        <v>339</v>
      </c>
      <c r="I20" s="42">
        <v>339</v>
      </c>
      <c r="J20" s="43">
        <f t="shared" si="13"/>
        <v>100</v>
      </c>
      <c r="K20" s="43">
        <v>72</v>
      </c>
      <c r="L20" s="42">
        <v>72</v>
      </c>
      <c r="M20" s="43">
        <f>L20/K20*100</f>
        <v>100</v>
      </c>
      <c r="N20" s="43"/>
      <c r="O20" s="45">
        <v>72</v>
      </c>
      <c r="P20" s="46">
        <v>72</v>
      </c>
      <c r="Q20" s="46"/>
      <c r="R20" s="43">
        <v>339</v>
      </c>
      <c r="S20" s="46"/>
      <c r="T20" s="47"/>
      <c r="U20" s="48">
        <v>250</v>
      </c>
      <c r="V20" s="49">
        <v>250</v>
      </c>
      <c r="W20" s="59">
        <f t="shared" si="1"/>
        <v>100</v>
      </c>
      <c r="X20" s="49">
        <f t="shared" si="2"/>
        <v>250</v>
      </c>
      <c r="Y20" s="49">
        <v>91</v>
      </c>
      <c r="Z20" s="49">
        <v>91</v>
      </c>
      <c r="AA20" s="49"/>
      <c r="AB20" s="50"/>
      <c r="AC20" s="46"/>
      <c r="AD20" s="49"/>
      <c r="AE20" s="49"/>
      <c r="AF20" s="49"/>
      <c r="AG20" s="50"/>
      <c r="AH20" s="50"/>
      <c r="AI20" s="59"/>
      <c r="AJ20" s="59"/>
      <c r="AK20" s="59"/>
      <c r="AL20" s="59"/>
      <c r="AM20" s="59"/>
      <c r="AN20" s="59">
        <v>20</v>
      </c>
      <c r="AO20" s="59">
        <v>20</v>
      </c>
      <c r="AP20" s="59"/>
      <c r="AQ20" s="59"/>
      <c r="AR20" s="59"/>
      <c r="AS20" s="59">
        <v>352</v>
      </c>
      <c r="AT20" s="59"/>
      <c r="AU20" s="59"/>
      <c r="AV20" s="52"/>
      <c r="AW20" s="52"/>
      <c r="AX20" s="52"/>
      <c r="AY20" s="52"/>
      <c r="AZ20" s="52"/>
      <c r="BA20" s="52"/>
      <c r="BB20" s="52"/>
      <c r="BC20" s="52"/>
      <c r="BD20" s="59"/>
      <c r="BE20" s="52">
        <v>328</v>
      </c>
      <c r="BF20" s="52">
        <v>328</v>
      </c>
      <c r="BG20" s="52">
        <f t="shared" si="14"/>
        <v>100</v>
      </c>
      <c r="BH20" s="52">
        <f t="shared" si="3"/>
        <v>0</v>
      </c>
      <c r="BI20" s="52">
        <v>335</v>
      </c>
      <c r="BJ20" s="52">
        <v>340</v>
      </c>
      <c r="BK20" s="53">
        <f t="shared" si="15"/>
        <v>101.49253731343283</v>
      </c>
      <c r="BL20" s="54">
        <f t="shared" si="4"/>
        <v>0</v>
      </c>
      <c r="BM20" s="52">
        <v>350</v>
      </c>
      <c r="BN20" s="52">
        <v>350</v>
      </c>
      <c r="BO20" s="52">
        <f t="shared" si="16"/>
        <v>100</v>
      </c>
      <c r="BP20" s="52">
        <f t="shared" si="5"/>
        <v>0</v>
      </c>
      <c r="BQ20" s="52">
        <v>2467</v>
      </c>
      <c r="BR20" s="52">
        <v>2470</v>
      </c>
      <c r="BS20" s="53">
        <f t="shared" si="20"/>
        <v>100.12160518848805</v>
      </c>
      <c r="BT20" s="52">
        <f t="shared" si="6"/>
        <v>0</v>
      </c>
      <c r="BU20" s="52">
        <v>270</v>
      </c>
      <c r="BV20" s="52">
        <v>217</v>
      </c>
      <c r="BW20" s="55">
        <f t="shared" si="17"/>
        <v>30.645552560646898</v>
      </c>
      <c r="BX20" s="50"/>
      <c r="BY20" s="50"/>
      <c r="BZ20" s="50">
        <v>212</v>
      </c>
      <c r="CA20" s="46">
        <v>40</v>
      </c>
      <c r="CB20" s="50">
        <v>424</v>
      </c>
      <c r="CC20" s="50">
        <f t="shared" si="11"/>
        <v>242</v>
      </c>
      <c r="CD20" s="50">
        <v>72</v>
      </c>
      <c r="CE20" s="50">
        <v>170</v>
      </c>
      <c r="CF20" s="56">
        <f t="shared" si="7"/>
        <v>0</v>
      </c>
      <c r="CG20" s="50">
        <v>334</v>
      </c>
      <c r="CH20" s="57">
        <f t="shared" si="8"/>
        <v>19.647058823529409</v>
      </c>
      <c r="CI20" s="58">
        <f t="shared" si="12"/>
        <v>57.075471698113212</v>
      </c>
      <c r="CJ20" s="50"/>
      <c r="CK20" s="50"/>
      <c r="CL20" s="50"/>
      <c r="CM20" s="50"/>
      <c r="CN20" s="50">
        <v>35</v>
      </c>
      <c r="CO20" s="23"/>
      <c r="CP20" s="50">
        <v>310</v>
      </c>
      <c r="CQ20" s="50">
        <v>240</v>
      </c>
      <c r="CR20" s="55">
        <f t="shared" si="9"/>
        <v>77.41935483870968</v>
      </c>
      <c r="CS20" s="46"/>
      <c r="CT20" s="46"/>
      <c r="CU20" s="50"/>
      <c r="CV20" s="59"/>
      <c r="CW20" s="50"/>
      <c r="CX20" s="50"/>
      <c r="CY20" s="25"/>
      <c r="CZ20" s="25"/>
      <c r="DA20" s="25"/>
      <c r="DB20" s="25"/>
      <c r="DC20" s="60">
        <v>55</v>
      </c>
      <c r="DD20" s="60"/>
      <c r="DE20" s="61">
        <v>0</v>
      </c>
      <c r="DF20" s="61"/>
      <c r="DG20" s="61"/>
      <c r="DH20" s="49"/>
      <c r="DI20" s="52">
        <v>328</v>
      </c>
      <c r="DJ20" s="52">
        <v>340</v>
      </c>
      <c r="DK20" s="52">
        <v>350</v>
      </c>
      <c r="DL20" s="59">
        <v>2470</v>
      </c>
      <c r="DM20" s="50">
        <v>170</v>
      </c>
    </row>
    <row r="21" spans="1:117" s="62" customFormat="1" ht="34.950000000000003" customHeight="1" x14ac:dyDescent="0.25">
      <c r="A21" s="40">
        <v>17</v>
      </c>
      <c r="B21" s="41" t="s">
        <v>102</v>
      </c>
      <c r="C21" s="42">
        <v>18</v>
      </c>
      <c r="D21" s="43"/>
      <c r="E21" s="44">
        <v>260</v>
      </c>
      <c r="F21" s="42">
        <v>260</v>
      </c>
      <c r="G21" s="43">
        <f t="shared" si="0"/>
        <v>100</v>
      </c>
      <c r="H21" s="43">
        <v>120</v>
      </c>
      <c r="I21" s="42">
        <v>120</v>
      </c>
      <c r="J21" s="43">
        <f t="shared" si="13"/>
        <v>100</v>
      </c>
      <c r="K21" s="43">
        <v>62</v>
      </c>
      <c r="L21" s="42">
        <v>40</v>
      </c>
      <c r="M21" s="43">
        <f>L21/K21*100</f>
        <v>64.516129032258064</v>
      </c>
      <c r="N21" s="43"/>
      <c r="O21" s="45">
        <v>62</v>
      </c>
      <c r="P21" s="46">
        <v>30</v>
      </c>
      <c r="Q21" s="46"/>
      <c r="R21" s="43">
        <v>120</v>
      </c>
      <c r="S21" s="46"/>
      <c r="T21" s="47"/>
      <c r="U21" s="48">
        <v>180</v>
      </c>
      <c r="V21" s="49">
        <v>180</v>
      </c>
      <c r="W21" s="59">
        <f t="shared" si="1"/>
        <v>100</v>
      </c>
      <c r="X21" s="49">
        <f t="shared" si="2"/>
        <v>180</v>
      </c>
      <c r="Y21" s="49">
        <v>140</v>
      </c>
      <c r="Z21" s="49">
        <v>140</v>
      </c>
      <c r="AA21" s="49"/>
      <c r="AB21" s="50"/>
      <c r="AC21" s="46"/>
      <c r="AD21" s="49"/>
      <c r="AE21" s="49"/>
      <c r="AF21" s="49"/>
      <c r="AG21" s="50"/>
      <c r="AH21" s="50"/>
      <c r="AI21" s="59"/>
      <c r="AJ21" s="59"/>
      <c r="AK21" s="59"/>
      <c r="AL21" s="59"/>
      <c r="AM21" s="59"/>
      <c r="AN21" s="59">
        <v>60</v>
      </c>
      <c r="AO21" s="59">
        <v>60</v>
      </c>
      <c r="AP21" s="59"/>
      <c r="AQ21" s="59"/>
      <c r="AR21" s="59"/>
      <c r="AS21" s="59">
        <v>51</v>
      </c>
      <c r="AT21" s="59"/>
      <c r="AU21" s="59"/>
      <c r="AV21" s="52"/>
      <c r="AW21" s="52"/>
      <c r="AX21" s="52"/>
      <c r="AY21" s="52"/>
      <c r="AZ21" s="52"/>
      <c r="BA21" s="52"/>
      <c r="BB21" s="52"/>
      <c r="BC21" s="52"/>
      <c r="BD21" s="59"/>
      <c r="BE21" s="52">
        <v>237</v>
      </c>
      <c r="BF21" s="52">
        <v>237</v>
      </c>
      <c r="BG21" s="52">
        <f t="shared" si="14"/>
        <v>100</v>
      </c>
      <c r="BH21" s="52">
        <f t="shared" si="3"/>
        <v>0</v>
      </c>
      <c r="BI21" s="52">
        <v>95</v>
      </c>
      <c r="BJ21" s="52">
        <v>102</v>
      </c>
      <c r="BK21" s="53">
        <f t="shared" si="15"/>
        <v>107.36842105263158</v>
      </c>
      <c r="BL21" s="54">
        <f t="shared" si="4"/>
        <v>0</v>
      </c>
      <c r="BM21" s="52">
        <v>600</v>
      </c>
      <c r="BN21" s="52">
        <v>700</v>
      </c>
      <c r="BO21" s="52">
        <f t="shared" si="16"/>
        <v>116.66666666666667</v>
      </c>
      <c r="BP21" s="52">
        <f t="shared" si="5"/>
        <v>0</v>
      </c>
      <c r="BQ21" s="52">
        <v>1280</v>
      </c>
      <c r="BR21" s="52">
        <v>1400</v>
      </c>
      <c r="BS21" s="53">
        <f t="shared" si="20"/>
        <v>109.375</v>
      </c>
      <c r="BT21" s="52">
        <f t="shared" si="6"/>
        <v>0</v>
      </c>
      <c r="BU21" s="52">
        <v>100</v>
      </c>
      <c r="BV21" s="52">
        <v>112</v>
      </c>
      <c r="BW21" s="55">
        <f t="shared" si="17"/>
        <v>39.981748726655347</v>
      </c>
      <c r="BX21" s="50"/>
      <c r="BY21" s="50">
        <v>700</v>
      </c>
      <c r="BZ21" s="50">
        <v>124</v>
      </c>
      <c r="CA21" s="46">
        <v>40</v>
      </c>
      <c r="CB21" s="50">
        <v>282</v>
      </c>
      <c r="CC21" s="50">
        <f t="shared" si="11"/>
        <v>269</v>
      </c>
      <c r="CD21" s="50">
        <v>87</v>
      </c>
      <c r="CE21" s="50">
        <v>182</v>
      </c>
      <c r="CF21" s="56">
        <f t="shared" si="7"/>
        <v>0</v>
      </c>
      <c r="CG21" s="50">
        <v>368</v>
      </c>
      <c r="CH21" s="57">
        <f t="shared" si="8"/>
        <v>20.219780219780219</v>
      </c>
      <c r="CI21" s="58">
        <f t="shared" si="12"/>
        <v>95.39007092198581</v>
      </c>
      <c r="CJ21" s="50"/>
      <c r="CK21" s="50"/>
      <c r="CL21" s="50"/>
      <c r="CM21" s="50">
        <v>60</v>
      </c>
      <c r="CN21" s="50">
        <v>40</v>
      </c>
      <c r="CO21" s="23">
        <f t="shared" si="18"/>
        <v>66.666666666666657</v>
      </c>
      <c r="CP21" s="50">
        <v>240</v>
      </c>
      <c r="CQ21" s="50">
        <v>80</v>
      </c>
      <c r="CR21" s="55">
        <f t="shared" si="9"/>
        <v>33.333333333333329</v>
      </c>
      <c r="CS21" s="65"/>
      <c r="CT21" s="65"/>
      <c r="CU21" s="50"/>
      <c r="CV21" s="59"/>
      <c r="CW21" s="50"/>
      <c r="CX21" s="50"/>
      <c r="CY21" s="25"/>
      <c r="CZ21" s="25"/>
      <c r="DA21" s="25"/>
      <c r="DB21" s="25"/>
      <c r="DC21" s="60">
        <v>0</v>
      </c>
      <c r="DD21" s="60"/>
      <c r="DE21" s="61">
        <v>0</v>
      </c>
      <c r="DF21" s="61"/>
      <c r="DG21" s="61"/>
      <c r="DH21" s="49"/>
      <c r="DI21" s="52">
        <v>237</v>
      </c>
      <c r="DJ21" s="52">
        <v>102</v>
      </c>
      <c r="DK21" s="52">
        <v>700</v>
      </c>
      <c r="DL21" s="59">
        <v>1400</v>
      </c>
      <c r="DM21" s="50">
        <v>182</v>
      </c>
    </row>
    <row r="22" spans="1:117" s="62" customFormat="1" ht="34.950000000000003" customHeight="1" x14ac:dyDescent="0.25">
      <c r="A22" s="40">
        <v>18</v>
      </c>
      <c r="B22" s="78" t="s">
        <v>103</v>
      </c>
      <c r="C22" s="42"/>
      <c r="D22" s="43"/>
      <c r="E22" s="44">
        <v>470</v>
      </c>
      <c r="F22" s="42">
        <v>470</v>
      </c>
      <c r="G22" s="43">
        <f t="shared" si="0"/>
        <v>100</v>
      </c>
      <c r="H22" s="43">
        <v>600</v>
      </c>
      <c r="I22" s="42"/>
      <c r="J22" s="43">
        <f t="shared" si="13"/>
        <v>0</v>
      </c>
      <c r="K22" s="43">
        <v>0</v>
      </c>
      <c r="L22" s="42"/>
      <c r="M22" s="43"/>
      <c r="N22" s="43"/>
      <c r="O22" s="45">
        <v>0</v>
      </c>
      <c r="P22" s="46"/>
      <c r="Q22" s="46"/>
      <c r="R22" s="43">
        <v>600</v>
      </c>
      <c r="S22" s="46"/>
      <c r="T22" s="47"/>
      <c r="U22" s="48">
        <v>100</v>
      </c>
      <c r="V22" s="49">
        <v>180</v>
      </c>
      <c r="W22" s="59">
        <f t="shared" si="1"/>
        <v>180</v>
      </c>
      <c r="X22" s="49">
        <v>0</v>
      </c>
      <c r="Y22" s="49">
        <v>100</v>
      </c>
      <c r="Z22" s="49"/>
      <c r="AA22" s="49"/>
      <c r="AB22" s="50"/>
      <c r="AC22" s="46"/>
      <c r="AD22" s="49"/>
      <c r="AE22" s="49"/>
      <c r="AF22" s="49"/>
      <c r="AG22" s="50">
        <v>200</v>
      </c>
      <c r="AH22" s="46">
        <v>170</v>
      </c>
      <c r="AI22" s="59"/>
      <c r="AJ22" s="59"/>
      <c r="AK22" s="59"/>
      <c r="AL22" s="59"/>
      <c r="AM22" s="59"/>
      <c r="AN22" s="59">
        <v>200</v>
      </c>
      <c r="AO22" s="59">
        <v>200</v>
      </c>
      <c r="AP22" s="59"/>
      <c r="AQ22" s="59"/>
      <c r="AR22" s="59"/>
      <c r="AS22" s="59"/>
      <c r="AT22" s="59"/>
      <c r="AU22" s="59"/>
      <c r="AV22" s="52">
        <v>170</v>
      </c>
      <c r="AW22" s="52"/>
      <c r="AX22" s="52"/>
      <c r="AY22" s="52"/>
      <c r="AZ22" s="52"/>
      <c r="BA22" s="52"/>
      <c r="BB22" s="52"/>
      <c r="BC22" s="52"/>
      <c r="BD22" s="59"/>
      <c r="BE22" s="52">
        <v>600</v>
      </c>
      <c r="BF22" s="52">
        <v>600</v>
      </c>
      <c r="BG22" s="52">
        <f t="shared" si="14"/>
        <v>100</v>
      </c>
      <c r="BH22" s="52">
        <f t="shared" si="3"/>
        <v>0</v>
      </c>
      <c r="BI22" s="52">
        <v>215</v>
      </c>
      <c r="BJ22" s="52">
        <v>200</v>
      </c>
      <c r="BK22" s="53">
        <f t="shared" si="15"/>
        <v>93.023255813953483</v>
      </c>
      <c r="BL22" s="54">
        <f t="shared" si="4"/>
        <v>0</v>
      </c>
      <c r="BM22" s="52"/>
      <c r="BN22" s="52"/>
      <c r="BO22" s="52"/>
      <c r="BP22" s="52">
        <f t="shared" si="5"/>
        <v>0</v>
      </c>
      <c r="BQ22" s="52"/>
      <c r="BR22" s="52"/>
      <c r="BS22" s="53"/>
      <c r="BT22" s="52">
        <f t="shared" si="6"/>
        <v>0</v>
      </c>
      <c r="BU22" s="52"/>
      <c r="BV22" s="52"/>
      <c r="BW22" s="55"/>
      <c r="BX22" s="50"/>
      <c r="BY22" s="50"/>
      <c r="BZ22" s="50"/>
      <c r="CA22" s="46"/>
      <c r="CB22" s="50">
        <v>180</v>
      </c>
      <c r="CC22" s="50">
        <f t="shared" si="11"/>
        <v>170</v>
      </c>
      <c r="CD22" s="50"/>
      <c r="CE22" s="50">
        <v>170</v>
      </c>
      <c r="CF22" s="56">
        <f t="shared" si="7"/>
        <v>0</v>
      </c>
      <c r="CG22" s="50">
        <v>300</v>
      </c>
      <c r="CH22" s="57">
        <f t="shared" si="8"/>
        <v>17.647058823529413</v>
      </c>
      <c r="CI22" s="58">
        <f t="shared" si="12"/>
        <v>94.444444444444443</v>
      </c>
      <c r="CJ22" s="50"/>
      <c r="CK22" s="50"/>
      <c r="CL22" s="50"/>
      <c r="CM22" s="50"/>
      <c r="CN22" s="50"/>
      <c r="CO22" s="23"/>
      <c r="CP22" s="50">
        <v>400</v>
      </c>
      <c r="CQ22" s="50">
        <v>400</v>
      </c>
      <c r="CR22" s="79">
        <f t="shared" si="9"/>
        <v>100</v>
      </c>
      <c r="CS22" s="46">
        <v>170</v>
      </c>
      <c r="CT22" s="46">
        <v>80</v>
      </c>
      <c r="CU22" s="50">
        <v>1520</v>
      </c>
      <c r="CV22" s="59">
        <f t="shared" si="21"/>
        <v>190</v>
      </c>
      <c r="CW22" s="50"/>
      <c r="CX22" s="50"/>
      <c r="CY22" s="60"/>
      <c r="CZ22" s="60"/>
      <c r="DA22" s="80"/>
      <c r="DB22" s="80"/>
      <c r="DC22" s="60">
        <v>25</v>
      </c>
      <c r="DD22" s="60"/>
      <c r="DE22" s="61">
        <v>0</v>
      </c>
      <c r="DF22" s="61"/>
      <c r="DG22" s="61"/>
      <c r="DH22" s="49"/>
      <c r="DI22" s="52">
        <v>600</v>
      </c>
      <c r="DJ22" s="52">
        <v>200</v>
      </c>
      <c r="DK22" s="52"/>
      <c r="DL22" s="59"/>
      <c r="DM22" s="50">
        <v>170</v>
      </c>
    </row>
    <row r="23" spans="1:117" s="62" customFormat="1" ht="30" customHeight="1" x14ac:dyDescent="0.25">
      <c r="A23" s="40">
        <v>20</v>
      </c>
      <c r="B23" s="78" t="s">
        <v>104</v>
      </c>
      <c r="C23" s="42"/>
      <c r="D23" s="43"/>
      <c r="E23" s="44">
        <v>277</v>
      </c>
      <c r="F23" s="42">
        <v>277</v>
      </c>
      <c r="G23" s="43">
        <f t="shared" si="0"/>
        <v>100</v>
      </c>
      <c r="H23" s="43">
        <v>1605</v>
      </c>
      <c r="I23" s="42">
        <v>1605</v>
      </c>
      <c r="J23" s="43">
        <f t="shared" si="13"/>
        <v>100</v>
      </c>
      <c r="K23" s="43">
        <v>0</v>
      </c>
      <c r="L23" s="42"/>
      <c r="M23" s="43"/>
      <c r="N23" s="43"/>
      <c r="O23" s="45">
        <v>0</v>
      </c>
      <c r="P23" s="46"/>
      <c r="Q23" s="46"/>
      <c r="R23" s="43">
        <v>1605</v>
      </c>
      <c r="S23" s="46"/>
      <c r="T23" s="47"/>
      <c r="U23" s="48">
        <v>0</v>
      </c>
      <c r="V23" s="49">
        <v>200</v>
      </c>
      <c r="W23" s="59">
        <v>100</v>
      </c>
      <c r="X23" s="49">
        <f t="shared" ref="X23:X29" si="22">V23-DH23</f>
        <v>200</v>
      </c>
      <c r="Y23" s="49">
        <v>277</v>
      </c>
      <c r="Z23" s="49">
        <v>77</v>
      </c>
      <c r="AA23" s="49">
        <v>1</v>
      </c>
      <c r="AB23" s="50">
        <v>1</v>
      </c>
      <c r="AC23" s="46"/>
      <c r="AD23" s="49"/>
      <c r="AE23" s="49"/>
      <c r="AF23" s="49"/>
      <c r="AG23" s="50"/>
      <c r="AH23" s="46"/>
      <c r="AI23" s="59"/>
      <c r="AJ23" s="59"/>
      <c r="AK23" s="59"/>
      <c r="AL23" s="59"/>
      <c r="AM23" s="59"/>
      <c r="AN23" s="59"/>
      <c r="AO23" s="59">
        <v>100</v>
      </c>
      <c r="AP23" s="59"/>
      <c r="AQ23" s="59"/>
      <c r="AR23" s="59"/>
      <c r="AS23" s="59"/>
      <c r="AT23" s="59"/>
      <c r="AU23" s="59"/>
      <c r="AV23" s="52"/>
      <c r="AW23" s="52"/>
      <c r="AX23" s="52"/>
      <c r="AY23" s="52"/>
      <c r="AZ23" s="52"/>
      <c r="BA23" s="52"/>
      <c r="BB23" s="52"/>
      <c r="BC23" s="52"/>
      <c r="BD23" s="59"/>
      <c r="BE23" s="52">
        <v>1763</v>
      </c>
      <c r="BF23" s="52">
        <v>1763</v>
      </c>
      <c r="BG23" s="52">
        <v>100</v>
      </c>
      <c r="BH23" s="52">
        <v>0</v>
      </c>
      <c r="BI23" s="52">
        <v>801</v>
      </c>
      <c r="BJ23" s="52">
        <v>980</v>
      </c>
      <c r="BK23" s="53">
        <f t="shared" si="15"/>
        <v>122.34706616729089</v>
      </c>
      <c r="BL23" s="54">
        <f t="shared" si="4"/>
        <v>0</v>
      </c>
      <c r="BM23" s="52">
        <v>1840</v>
      </c>
      <c r="BN23" s="52">
        <v>960</v>
      </c>
      <c r="BO23" s="52">
        <f t="shared" si="16"/>
        <v>52.173913043478258</v>
      </c>
      <c r="BP23" s="52">
        <f t="shared" si="5"/>
        <v>0</v>
      </c>
      <c r="BQ23" s="52"/>
      <c r="BR23" s="52"/>
      <c r="BS23" s="53"/>
      <c r="BT23" s="52">
        <f t="shared" si="6"/>
        <v>0</v>
      </c>
      <c r="BU23" s="52"/>
      <c r="BV23" s="52">
        <v>95</v>
      </c>
      <c r="BW23" s="55">
        <f t="shared" si="17"/>
        <v>37.094339622641513</v>
      </c>
      <c r="BX23" s="50">
        <v>960</v>
      </c>
      <c r="BY23" s="50"/>
      <c r="BZ23" s="50">
        <v>212</v>
      </c>
      <c r="CA23" s="46"/>
      <c r="CB23" s="50">
        <v>200</v>
      </c>
      <c r="CC23" s="50">
        <f t="shared" si="11"/>
        <v>200</v>
      </c>
      <c r="CD23" s="50">
        <v>50</v>
      </c>
      <c r="CE23" s="50">
        <v>150</v>
      </c>
      <c r="CF23" s="56">
        <f t="shared" si="7"/>
        <v>0</v>
      </c>
      <c r="CG23" s="50">
        <v>320</v>
      </c>
      <c r="CH23" s="57">
        <f t="shared" si="8"/>
        <v>21.333333333333332</v>
      </c>
      <c r="CI23" s="64">
        <f t="shared" si="12"/>
        <v>100</v>
      </c>
      <c r="CJ23" s="50"/>
      <c r="CK23" s="50"/>
      <c r="CL23" s="50"/>
      <c r="CM23" s="50">
        <v>100</v>
      </c>
      <c r="CN23" s="50"/>
      <c r="CO23" s="23">
        <f t="shared" si="18"/>
        <v>0</v>
      </c>
      <c r="CP23" s="50">
        <f>97+160</f>
        <v>257</v>
      </c>
      <c r="CQ23" s="50"/>
      <c r="CR23" s="55">
        <f t="shared" si="9"/>
        <v>0</v>
      </c>
      <c r="CS23" s="46"/>
      <c r="CT23" s="46"/>
      <c r="CU23" s="50"/>
      <c r="CV23" s="59"/>
      <c r="CW23" s="50"/>
      <c r="CX23" s="50"/>
      <c r="CY23" s="25"/>
      <c r="CZ23" s="25"/>
      <c r="DA23" s="25"/>
      <c r="DB23" s="25"/>
      <c r="DC23" s="60">
        <v>0</v>
      </c>
      <c r="DD23" s="60"/>
      <c r="DE23" s="61">
        <v>0</v>
      </c>
      <c r="DF23" s="61"/>
      <c r="DG23" s="61"/>
      <c r="DH23" s="49"/>
      <c r="DI23" s="52">
        <v>1763</v>
      </c>
      <c r="DJ23" s="52">
        <v>980</v>
      </c>
      <c r="DK23" s="52">
        <v>960</v>
      </c>
      <c r="DL23" s="59"/>
      <c r="DM23" s="50">
        <v>150</v>
      </c>
    </row>
    <row r="24" spans="1:117" s="62" customFormat="1" ht="30" customHeight="1" x14ac:dyDescent="0.25">
      <c r="A24" s="40">
        <v>21</v>
      </c>
      <c r="B24" s="78" t="s">
        <v>105</v>
      </c>
      <c r="C24" s="42"/>
      <c r="D24" s="42">
        <v>20</v>
      </c>
      <c r="E24" s="44">
        <v>100</v>
      </c>
      <c r="F24" s="42">
        <v>100</v>
      </c>
      <c r="G24" s="43">
        <f t="shared" si="0"/>
        <v>100</v>
      </c>
      <c r="H24" s="42">
        <v>0</v>
      </c>
      <c r="I24" s="42"/>
      <c r="J24" s="43">
        <v>0</v>
      </c>
      <c r="K24" s="43">
        <v>0</v>
      </c>
      <c r="L24" s="42"/>
      <c r="M24" s="43"/>
      <c r="N24" s="43"/>
      <c r="O24" s="45">
        <v>0</v>
      </c>
      <c r="P24" s="46"/>
      <c r="Q24" s="46"/>
      <c r="R24" s="42">
        <v>0</v>
      </c>
      <c r="S24" s="46"/>
      <c r="T24" s="47"/>
      <c r="U24" s="48"/>
      <c r="V24" s="46"/>
      <c r="W24" s="49"/>
      <c r="X24" s="49">
        <f t="shared" si="22"/>
        <v>0</v>
      </c>
      <c r="Y24" s="49"/>
      <c r="Z24" s="49"/>
      <c r="AA24" s="49"/>
      <c r="AB24" s="50"/>
      <c r="AC24" s="46">
        <v>200</v>
      </c>
      <c r="AD24" s="46">
        <v>200</v>
      </c>
      <c r="AE24" s="46"/>
      <c r="AF24" s="46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>
        <v>200</v>
      </c>
      <c r="AV24" s="51"/>
      <c r="AW24" s="51"/>
      <c r="AX24" s="51"/>
      <c r="AY24" s="51"/>
      <c r="AZ24" s="51"/>
      <c r="BA24" s="51"/>
      <c r="BB24" s="51"/>
      <c r="BC24" s="51"/>
      <c r="BD24" s="50"/>
      <c r="BE24" s="51"/>
      <c r="BF24" s="51"/>
      <c r="BG24" s="53"/>
      <c r="BH24" s="52">
        <f t="shared" ref="BH24:BH29" si="23">BF24-DI24</f>
        <v>0</v>
      </c>
      <c r="BI24" s="51"/>
      <c r="BJ24" s="51"/>
      <c r="BK24" s="53"/>
      <c r="BL24" s="54">
        <f t="shared" si="4"/>
        <v>0</v>
      </c>
      <c r="BM24" s="51"/>
      <c r="BN24" s="51"/>
      <c r="BO24" s="52"/>
      <c r="BP24" s="52">
        <f t="shared" si="5"/>
        <v>0</v>
      </c>
      <c r="BQ24" s="51"/>
      <c r="BR24" s="51"/>
      <c r="BS24" s="53"/>
      <c r="BT24" s="52">
        <f t="shared" si="6"/>
        <v>0</v>
      </c>
      <c r="BU24" s="51"/>
      <c r="BV24" s="51"/>
      <c r="BW24" s="55"/>
      <c r="BX24" s="50"/>
      <c r="BY24" s="50"/>
      <c r="BZ24" s="50"/>
      <c r="CA24" s="46"/>
      <c r="CB24" s="50"/>
      <c r="CC24" s="50">
        <f t="shared" si="11"/>
        <v>0</v>
      </c>
      <c r="CD24" s="50"/>
      <c r="CE24" s="50"/>
      <c r="CF24" s="56">
        <f t="shared" si="7"/>
        <v>0</v>
      </c>
      <c r="CG24" s="50"/>
      <c r="CH24" s="57"/>
      <c r="CI24" s="58"/>
      <c r="CJ24" s="50"/>
      <c r="CK24" s="50">
        <v>200</v>
      </c>
      <c r="CL24" s="50">
        <v>142</v>
      </c>
      <c r="CM24" s="50"/>
      <c r="CN24" s="50"/>
      <c r="CO24" s="23"/>
      <c r="CP24" s="50">
        <v>200</v>
      </c>
      <c r="CQ24" s="50"/>
      <c r="CR24" s="55">
        <f t="shared" si="9"/>
        <v>0</v>
      </c>
      <c r="CS24" s="46"/>
      <c r="CT24" s="46"/>
      <c r="CU24" s="50"/>
      <c r="CV24" s="59"/>
      <c r="CW24" s="50"/>
      <c r="CX24" s="50"/>
      <c r="CY24" s="25"/>
      <c r="CZ24" s="25"/>
      <c r="DA24" s="25"/>
      <c r="DB24" s="25"/>
      <c r="DC24" s="60">
        <v>0</v>
      </c>
      <c r="DD24" s="60"/>
      <c r="DE24" s="61">
        <v>0</v>
      </c>
      <c r="DF24" s="61"/>
      <c r="DG24" s="61"/>
      <c r="DH24" s="46"/>
      <c r="DI24" s="51"/>
      <c r="DJ24" s="51"/>
      <c r="DK24" s="51"/>
      <c r="DL24" s="50"/>
      <c r="DM24" s="50"/>
    </row>
    <row r="25" spans="1:117" s="62" customFormat="1" ht="30" customHeight="1" x14ac:dyDescent="0.25">
      <c r="A25" s="67">
        <v>22</v>
      </c>
      <c r="B25" s="78" t="s">
        <v>106</v>
      </c>
      <c r="C25" s="42">
        <v>179</v>
      </c>
      <c r="D25" s="43"/>
      <c r="E25" s="44">
        <v>772</v>
      </c>
      <c r="F25" s="42">
        <v>772</v>
      </c>
      <c r="G25" s="43">
        <f t="shared" si="0"/>
        <v>100</v>
      </c>
      <c r="H25" s="43">
        <v>1215</v>
      </c>
      <c r="I25" s="42"/>
      <c r="J25" s="43">
        <f>I25/H25*100</f>
        <v>0</v>
      </c>
      <c r="K25" s="43">
        <v>124</v>
      </c>
      <c r="L25" s="42">
        <v>124</v>
      </c>
      <c r="M25" s="43">
        <f>L25/K25*100</f>
        <v>100</v>
      </c>
      <c r="N25" s="43"/>
      <c r="O25" s="45">
        <v>124</v>
      </c>
      <c r="P25" s="46">
        <v>124</v>
      </c>
      <c r="Q25" s="46"/>
      <c r="R25" s="43">
        <v>1215</v>
      </c>
      <c r="S25" s="46"/>
      <c r="T25" s="47"/>
      <c r="U25" s="48">
        <f>440+367</f>
        <v>807</v>
      </c>
      <c r="V25" s="46">
        <v>807</v>
      </c>
      <c r="W25" s="49">
        <f>V25/U25*100</f>
        <v>100</v>
      </c>
      <c r="X25" s="49">
        <f t="shared" si="22"/>
        <v>807</v>
      </c>
      <c r="Y25" s="49">
        <v>107</v>
      </c>
      <c r="Z25" s="49">
        <v>107</v>
      </c>
      <c r="AA25" s="49">
        <v>2</v>
      </c>
      <c r="AB25" s="50">
        <v>1</v>
      </c>
      <c r="AC25" s="46"/>
      <c r="AD25" s="46"/>
      <c r="AE25" s="46">
        <v>212</v>
      </c>
      <c r="AF25" s="46">
        <v>212</v>
      </c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>
        <v>807</v>
      </c>
      <c r="AT25" s="50">
        <v>212</v>
      </c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>
        <v>1165</v>
      </c>
      <c r="BF25" s="50">
        <v>1165</v>
      </c>
      <c r="BG25" s="52">
        <f t="shared" ref="BG25:BG33" si="24">BF25/BE25*100</f>
        <v>100</v>
      </c>
      <c r="BH25" s="52">
        <f t="shared" si="23"/>
        <v>0</v>
      </c>
      <c r="BI25" s="50">
        <v>322</v>
      </c>
      <c r="BJ25" s="50">
        <v>440</v>
      </c>
      <c r="BK25" s="53">
        <f t="shared" si="15"/>
        <v>136.64596273291926</v>
      </c>
      <c r="BL25" s="54">
        <f t="shared" si="4"/>
        <v>0</v>
      </c>
      <c r="BM25" s="50">
        <v>636</v>
      </c>
      <c r="BN25" s="50">
        <v>3810</v>
      </c>
      <c r="BO25" s="52">
        <f t="shared" si="16"/>
        <v>599.05660377358492</v>
      </c>
      <c r="BP25" s="52">
        <f t="shared" si="5"/>
        <v>0</v>
      </c>
      <c r="BQ25" s="50">
        <v>700</v>
      </c>
      <c r="BR25" s="50"/>
      <c r="BS25" s="53">
        <f>BR25/BQ25*100</f>
        <v>0</v>
      </c>
      <c r="BT25" s="52">
        <f t="shared" si="6"/>
        <v>0</v>
      </c>
      <c r="BU25" s="50">
        <v>1450</v>
      </c>
      <c r="BV25" s="50"/>
      <c r="BW25" s="55">
        <f t="shared" si="17"/>
        <v>23.046296296296298</v>
      </c>
      <c r="BX25" s="50"/>
      <c r="BY25" s="50"/>
      <c r="BZ25" s="50">
        <v>648</v>
      </c>
      <c r="CA25" s="46">
        <v>124</v>
      </c>
      <c r="CB25" s="50">
        <v>931</v>
      </c>
      <c r="CC25" s="50">
        <f t="shared" si="11"/>
        <v>667</v>
      </c>
      <c r="CD25" s="50"/>
      <c r="CE25" s="50">
        <v>667</v>
      </c>
      <c r="CF25" s="56">
        <f t="shared" si="7"/>
        <v>0</v>
      </c>
      <c r="CG25" s="50">
        <v>1335</v>
      </c>
      <c r="CH25" s="57">
        <f t="shared" si="8"/>
        <v>20.014992503748129</v>
      </c>
      <c r="CI25" s="58">
        <f t="shared" si="12"/>
        <v>71.643394199785178</v>
      </c>
      <c r="CJ25" s="50"/>
      <c r="CK25" s="50"/>
      <c r="CL25" s="50"/>
      <c r="CM25" s="50">
        <v>124</v>
      </c>
      <c r="CN25" s="50">
        <v>124</v>
      </c>
      <c r="CO25" s="23">
        <f t="shared" si="18"/>
        <v>100</v>
      </c>
      <c r="CP25" s="50">
        <v>1100</v>
      </c>
      <c r="CQ25" s="50"/>
      <c r="CR25" s="55">
        <f t="shared" si="9"/>
        <v>0</v>
      </c>
      <c r="CS25" s="46"/>
      <c r="CT25" s="70"/>
      <c r="CU25" s="61"/>
      <c r="CV25" s="59"/>
      <c r="CW25" s="61"/>
      <c r="CX25" s="61"/>
      <c r="CY25" s="71"/>
      <c r="CZ25" s="71"/>
      <c r="DA25" s="71"/>
      <c r="DB25" s="71"/>
      <c r="DC25" s="72">
        <v>0</v>
      </c>
      <c r="DD25" s="72"/>
      <c r="DE25" s="61">
        <v>0</v>
      </c>
      <c r="DF25" s="61"/>
      <c r="DG25" s="61"/>
      <c r="DH25" s="70"/>
      <c r="DI25" s="61">
        <v>1165</v>
      </c>
      <c r="DJ25" s="61">
        <v>440</v>
      </c>
      <c r="DK25" s="61">
        <v>3810</v>
      </c>
      <c r="DL25" s="61"/>
      <c r="DM25" s="50">
        <v>667</v>
      </c>
    </row>
    <row r="26" spans="1:117" s="81" customFormat="1" ht="30" customHeight="1" x14ac:dyDescent="0.25">
      <c r="A26" s="40">
        <v>23</v>
      </c>
      <c r="B26" s="78" t="s">
        <v>107</v>
      </c>
      <c r="C26" s="42"/>
      <c r="D26" s="43"/>
      <c r="E26" s="43"/>
      <c r="F26" s="42"/>
      <c r="G26" s="43"/>
      <c r="H26" s="43">
        <v>215</v>
      </c>
      <c r="I26" s="42">
        <v>215</v>
      </c>
      <c r="J26" s="43">
        <f>I26/H26*100</f>
        <v>100</v>
      </c>
      <c r="K26" s="43"/>
      <c r="L26" s="42"/>
      <c r="M26" s="43"/>
      <c r="N26" s="43"/>
      <c r="O26" s="45"/>
      <c r="P26" s="46"/>
      <c r="Q26" s="46"/>
      <c r="R26" s="43">
        <v>215</v>
      </c>
      <c r="S26" s="46"/>
      <c r="T26" s="47"/>
      <c r="U26" s="48"/>
      <c r="V26" s="46"/>
      <c r="W26" s="49"/>
      <c r="X26" s="49">
        <f t="shared" si="22"/>
        <v>0</v>
      </c>
      <c r="Y26" s="49"/>
      <c r="Z26" s="49"/>
      <c r="AA26" s="49"/>
      <c r="AB26" s="50"/>
      <c r="AC26" s="46"/>
      <c r="AD26" s="46"/>
      <c r="AE26" s="46"/>
      <c r="AF26" s="46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>
        <v>180</v>
      </c>
      <c r="BF26" s="50">
        <v>180</v>
      </c>
      <c r="BG26" s="52">
        <f t="shared" si="24"/>
        <v>100</v>
      </c>
      <c r="BH26" s="52">
        <f t="shared" si="23"/>
        <v>0</v>
      </c>
      <c r="BI26" s="50">
        <v>430</v>
      </c>
      <c r="BJ26" s="50">
        <v>430</v>
      </c>
      <c r="BK26" s="52">
        <f t="shared" si="15"/>
        <v>100</v>
      </c>
      <c r="BL26" s="54">
        <f t="shared" si="4"/>
        <v>0</v>
      </c>
      <c r="BM26" s="50"/>
      <c r="BN26" s="50"/>
      <c r="BO26" s="52"/>
      <c r="BP26" s="52">
        <f t="shared" si="5"/>
        <v>0</v>
      </c>
      <c r="BQ26" s="50"/>
      <c r="BR26" s="50"/>
      <c r="BS26" s="53"/>
      <c r="BT26" s="52">
        <f t="shared" si="6"/>
        <v>0</v>
      </c>
      <c r="BU26" s="50"/>
      <c r="BV26" s="50"/>
      <c r="BW26" s="55"/>
      <c r="BX26" s="50"/>
      <c r="BY26" s="50"/>
      <c r="BZ26" s="50"/>
      <c r="CA26" s="46"/>
      <c r="CB26" s="50"/>
      <c r="CC26" s="50">
        <f t="shared" si="11"/>
        <v>0</v>
      </c>
      <c r="CD26" s="50"/>
      <c r="CE26" s="50"/>
      <c r="CF26" s="56">
        <f t="shared" si="7"/>
        <v>0</v>
      </c>
      <c r="CG26" s="50"/>
      <c r="CH26" s="57"/>
      <c r="CI26" s="58"/>
      <c r="CJ26" s="50"/>
      <c r="CK26" s="50"/>
      <c r="CL26" s="50"/>
      <c r="CM26" s="50"/>
      <c r="CN26" s="50"/>
      <c r="CO26" s="23"/>
      <c r="CP26" s="50"/>
      <c r="CQ26" s="50"/>
      <c r="CR26" s="55"/>
      <c r="CS26" s="46"/>
      <c r="CT26" s="46"/>
      <c r="CU26" s="50"/>
      <c r="CV26" s="59"/>
      <c r="CW26" s="50"/>
      <c r="CX26" s="50"/>
      <c r="CY26" s="25"/>
      <c r="CZ26" s="25"/>
      <c r="DA26" s="25"/>
      <c r="DB26" s="25"/>
      <c r="DC26" s="60">
        <v>0</v>
      </c>
      <c r="DD26" s="60"/>
      <c r="DE26" s="50">
        <v>0</v>
      </c>
      <c r="DF26" s="50"/>
      <c r="DG26" s="50"/>
      <c r="DH26" s="46"/>
      <c r="DI26" s="50">
        <v>180</v>
      </c>
      <c r="DJ26" s="50">
        <v>430</v>
      </c>
      <c r="DK26" s="50"/>
      <c r="DL26" s="50"/>
      <c r="DM26" s="50"/>
    </row>
    <row r="27" spans="1:117" s="81" customFormat="1" ht="30" customHeight="1" x14ac:dyDescent="0.25">
      <c r="A27" s="40">
        <v>24</v>
      </c>
      <c r="B27" s="78" t="s">
        <v>108</v>
      </c>
      <c r="C27" s="42"/>
      <c r="D27" s="43"/>
      <c r="E27" s="43"/>
      <c r="F27" s="42"/>
      <c r="G27" s="43"/>
      <c r="H27" s="43">
        <v>185</v>
      </c>
      <c r="I27" s="42">
        <v>185</v>
      </c>
      <c r="J27" s="43">
        <f>I27/H27*100</f>
        <v>100</v>
      </c>
      <c r="K27" s="43"/>
      <c r="L27" s="42"/>
      <c r="M27" s="43"/>
      <c r="N27" s="43"/>
      <c r="O27" s="45"/>
      <c r="P27" s="46"/>
      <c r="Q27" s="46"/>
      <c r="R27" s="43">
        <v>185</v>
      </c>
      <c r="S27" s="46"/>
      <c r="T27" s="47"/>
      <c r="U27" s="48"/>
      <c r="V27" s="46"/>
      <c r="W27" s="49"/>
      <c r="X27" s="49">
        <f t="shared" si="22"/>
        <v>0</v>
      </c>
      <c r="Y27" s="49"/>
      <c r="Z27" s="49"/>
      <c r="AA27" s="49"/>
      <c r="AB27" s="50"/>
      <c r="AC27" s="46"/>
      <c r="AD27" s="46"/>
      <c r="AE27" s="46"/>
      <c r="AF27" s="46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>
        <v>185</v>
      </c>
      <c r="BF27" s="50">
        <v>185</v>
      </c>
      <c r="BG27" s="52">
        <f t="shared" si="24"/>
        <v>100</v>
      </c>
      <c r="BH27" s="52">
        <f t="shared" si="23"/>
        <v>0</v>
      </c>
      <c r="BI27" s="50"/>
      <c r="BJ27" s="50">
        <v>165</v>
      </c>
      <c r="BK27" s="53"/>
      <c r="BL27" s="54">
        <f t="shared" si="4"/>
        <v>0</v>
      </c>
      <c r="BM27" s="50"/>
      <c r="BN27" s="50"/>
      <c r="BO27" s="52"/>
      <c r="BP27" s="52">
        <f t="shared" si="5"/>
        <v>0</v>
      </c>
      <c r="BQ27" s="50"/>
      <c r="BR27" s="50">
        <v>1300</v>
      </c>
      <c r="BS27" s="53"/>
      <c r="BT27" s="52">
        <f t="shared" si="6"/>
        <v>0</v>
      </c>
      <c r="BU27" s="50"/>
      <c r="BV27" s="50"/>
      <c r="BW27" s="55"/>
      <c r="BX27" s="50"/>
      <c r="BY27" s="50"/>
      <c r="BZ27" s="50"/>
      <c r="CA27" s="46"/>
      <c r="CB27" s="50"/>
      <c r="CC27" s="50">
        <f t="shared" si="11"/>
        <v>0</v>
      </c>
      <c r="CD27" s="50"/>
      <c r="CE27" s="50"/>
      <c r="CF27" s="56">
        <f t="shared" si="7"/>
        <v>0</v>
      </c>
      <c r="CG27" s="50"/>
      <c r="CH27" s="57"/>
      <c r="CI27" s="58"/>
      <c r="CJ27" s="50"/>
      <c r="CK27" s="50"/>
      <c r="CL27" s="50"/>
      <c r="CM27" s="50"/>
      <c r="CN27" s="50"/>
      <c r="CO27" s="23"/>
      <c r="CP27" s="50"/>
      <c r="CQ27" s="50"/>
      <c r="CR27" s="55"/>
      <c r="CS27" s="46"/>
      <c r="CT27" s="46"/>
      <c r="CU27" s="50"/>
      <c r="CV27" s="59"/>
      <c r="CW27" s="50"/>
      <c r="CX27" s="50"/>
      <c r="CY27" s="25"/>
      <c r="CZ27" s="25"/>
      <c r="DA27" s="25"/>
      <c r="DB27" s="25"/>
      <c r="DC27" s="60">
        <v>0</v>
      </c>
      <c r="DD27" s="60"/>
      <c r="DE27" s="50">
        <v>0</v>
      </c>
      <c r="DF27" s="50"/>
      <c r="DG27" s="50"/>
      <c r="DH27" s="46"/>
      <c r="DI27" s="50">
        <v>185</v>
      </c>
      <c r="DJ27" s="50">
        <v>165</v>
      </c>
      <c r="DK27" s="50"/>
      <c r="DL27" s="50">
        <v>1300</v>
      </c>
      <c r="DM27" s="50"/>
    </row>
    <row r="28" spans="1:117" s="81" customFormat="1" ht="30" customHeight="1" x14ac:dyDescent="0.25">
      <c r="A28" s="40">
        <v>25</v>
      </c>
      <c r="B28" s="78" t="s">
        <v>109</v>
      </c>
      <c r="C28" s="42"/>
      <c r="D28" s="43"/>
      <c r="E28" s="43"/>
      <c r="F28" s="42"/>
      <c r="G28" s="43"/>
      <c r="H28" s="43">
        <v>0</v>
      </c>
      <c r="I28" s="42"/>
      <c r="J28" s="43">
        <v>0</v>
      </c>
      <c r="K28" s="43"/>
      <c r="L28" s="42"/>
      <c r="M28" s="43"/>
      <c r="N28" s="43"/>
      <c r="O28" s="45"/>
      <c r="P28" s="46"/>
      <c r="Q28" s="46"/>
      <c r="R28" s="43">
        <v>0</v>
      </c>
      <c r="S28" s="46"/>
      <c r="T28" s="47"/>
      <c r="U28" s="48"/>
      <c r="V28" s="46"/>
      <c r="W28" s="49"/>
      <c r="X28" s="49">
        <f t="shared" si="22"/>
        <v>0</v>
      </c>
      <c r="Y28" s="49">
        <v>117</v>
      </c>
      <c r="Z28" s="49">
        <v>117</v>
      </c>
      <c r="AA28" s="49"/>
      <c r="AB28" s="50"/>
      <c r="AC28" s="46"/>
      <c r="AD28" s="46"/>
      <c r="AE28" s="46"/>
      <c r="AF28" s="46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>
        <v>117</v>
      </c>
      <c r="BF28" s="50">
        <v>117</v>
      </c>
      <c r="BG28" s="52">
        <f t="shared" si="24"/>
        <v>100</v>
      </c>
      <c r="BH28" s="52">
        <f t="shared" si="23"/>
        <v>0</v>
      </c>
      <c r="BI28" s="50"/>
      <c r="BJ28" s="50"/>
      <c r="BK28" s="53"/>
      <c r="BL28" s="54">
        <f t="shared" si="4"/>
        <v>0</v>
      </c>
      <c r="BM28" s="50"/>
      <c r="BN28" s="50"/>
      <c r="BO28" s="52"/>
      <c r="BP28" s="52">
        <f t="shared" si="5"/>
        <v>0</v>
      </c>
      <c r="BQ28" s="50"/>
      <c r="BR28" s="50"/>
      <c r="BS28" s="53"/>
      <c r="BT28" s="52">
        <f t="shared" si="6"/>
        <v>0</v>
      </c>
      <c r="BU28" s="50"/>
      <c r="BV28" s="50"/>
      <c r="BW28" s="55"/>
      <c r="BX28" s="50"/>
      <c r="BY28" s="50"/>
      <c r="BZ28" s="50"/>
      <c r="CA28" s="46"/>
      <c r="CB28" s="50"/>
      <c r="CC28" s="50">
        <f t="shared" si="11"/>
        <v>0</v>
      </c>
      <c r="CD28" s="50"/>
      <c r="CE28" s="50"/>
      <c r="CF28" s="56">
        <f t="shared" si="7"/>
        <v>0</v>
      </c>
      <c r="CG28" s="50"/>
      <c r="CH28" s="57"/>
      <c r="CI28" s="58"/>
      <c r="CJ28" s="50"/>
      <c r="CK28" s="50"/>
      <c r="CL28" s="50"/>
      <c r="CM28" s="50"/>
      <c r="CN28" s="50"/>
      <c r="CO28" s="23"/>
      <c r="CP28" s="50"/>
      <c r="CQ28" s="50"/>
      <c r="CR28" s="55"/>
      <c r="CS28" s="46"/>
      <c r="CT28" s="46"/>
      <c r="CU28" s="50"/>
      <c r="CV28" s="59"/>
      <c r="CW28" s="50"/>
      <c r="CX28" s="50"/>
      <c r="CY28" s="25"/>
      <c r="CZ28" s="25"/>
      <c r="DA28" s="25"/>
      <c r="DB28" s="25"/>
      <c r="DC28" s="60">
        <v>0</v>
      </c>
      <c r="DD28" s="60"/>
      <c r="DE28" s="50">
        <v>0</v>
      </c>
      <c r="DF28" s="50"/>
      <c r="DG28" s="50"/>
      <c r="DH28" s="46"/>
      <c r="DI28" s="50">
        <v>117</v>
      </c>
      <c r="DJ28" s="50"/>
      <c r="DK28" s="50"/>
      <c r="DL28" s="50"/>
      <c r="DM28" s="50"/>
    </row>
    <row r="29" spans="1:117" s="81" customFormat="1" ht="30" customHeight="1" x14ac:dyDescent="0.25">
      <c r="A29" s="40">
        <v>26</v>
      </c>
      <c r="B29" s="78" t="s">
        <v>110</v>
      </c>
      <c r="C29" s="42"/>
      <c r="D29" s="43"/>
      <c r="E29" s="43"/>
      <c r="F29" s="42"/>
      <c r="G29" s="43"/>
      <c r="H29" s="43">
        <v>512</v>
      </c>
      <c r="I29" s="42">
        <v>512</v>
      </c>
      <c r="J29" s="43">
        <f>I29/H29*100</f>
        <v>100</v>
      </c>
      <c r="K29" s="43"/>
      <c r="L29" s="42"/>
      <c r="M29" s="43"/>
      <c r="N29" s="43"/>
      <c r="O29" s="45"/>
      <c r="P29" s="46"/>
      <c r="Q29" s="46"/>
      <c r="R29" s="43">
        <v>512</v>
      </c>
      <c r="S29" s="46"/>
      <c r="T29" s="47"/>
      <c r="U29" s="48"/>
      <c r="V29" s="46"/>
      <c r="W29" s="49"/>
      <c r="X29" s="49">
        <f t="shared" si="22"/>
        <v>0</v>
      </c>
      <c r="Y29" s="49"/>
      <c r="Z29" s="49"/>
      <c r="AA29" s="49"/>
      <c r="AB29" s="50"/>
      <c r="AC29" s="46"/>
      <c r="AD29" s="46"/>
      <c r="AE29" s="46"/>
      <c r="AF29" s="46"/>
      <c r="AG29" s="50">
        <v>100</v>
      </c>
      <c r="AH29" s="50">
        <v>155</v>
      </c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>
        <v>330</v>
      </c>
      <c r="BF29" s="50">
        <v>330</v>
      </c>
      <c r="BG29" s="52">
        <f t="shared" si="24"/>
        <v>100</v>
      </c>
      <c r="BH29" s="52">
        <f t="shared" si="23"/>
        <v>0</v>
      </c>
      <c r="BI29" s="50"/>
      <c r="BJ29" s="50"/>
      <c r="BK29" s="53"/>
      <c r="BL29" s="54">
        <f t="shared" si="4"/>
        <v>0</v>
      </c>
      <c r="BM29" s="50"/>
      <c r="BN29" s="50">
        <v>2000</v>
      </c>
      <c r="BO29" s="52"/>
      <c r="BP29" s="52">
        <f t="shared" si="5"/>
        <v>0</v>
      </c>
      <c r="BQ29" s="50"/>
      <c r="BR29" s="50">
        <v>2500</v>
      </c>
      <c r="BS29" s="53"/>
      <c r="BT29" s="52">
        <f t="shared" si="6"/>
        <v>0</v>
      </c>
      <c r="BU29" s="50"/>
      <c r="BV29" s="50"/>
      <c r="BW29" s="55"/>
      <c r="BX29" s="50"/>
      <c r="BY29" s="50"/>
      <c r="BZ29" s="50"/>
      <c r="CA29" s="46"/>
      <c r="CB29" s="50"/>
      <c r="CC29" s="50">
        <f t="shared" si="11"/>
        <v>0</v>
      </c>
      <c r="CD29" s="50"/>
      <c r="CE29" s="50"/>
      <c r="CF29" s="56">
        <f t="shared" si="7"/>
        <v>0</v>
      </c>
      <c r="CG29" s="50"/>
      <c r="CH29" s="57"/>
      <c r="CI29" s="58"/>
      <c r="CJ29" s="50"/>
      <c r="CK29" s="50"/>
      <c r="CL29" s="50"/>
      <c r="CM29" s="50"/>
      <c r="CN29" s="50"/>
      <c r="CO29" s="23"/>
      <c r="CP29" s="50"/>
      <c r="CQ29" s="50"/>
      <c r="CR29" s="55"/>
      <c r="CS29" s="46">
        <v>150</v>
      </c>
      <c r="CT29" s="46"/>
      <c r="CU29" s="50"/>
      <c r="CV29" s="59"/>
      <c r="CW29" s="50"/>
      <c r="CX29" s="50"/>
      <c r="CY29" s="25"/>
      <c r="CZ29" s="25"/>
      <c r="DA29" s="25"/>
      <c r="DB29" s="25"/>
      <c r="DC29" s="60">
        <v>0</v>
      </c>
      <c r="DD29" s="60"/>
      <c r="DE29" s="50">
        <v>0</v>
      </c>
      <c r="DF29" s="50"/>
      <c r="DG29" s="50"/>
      <c r="DH29" s="46"/>
      <c r="DI29" s="50">
        <v>330</v>
      </c>
      <c r="DJ29" s="50"/>
      <c r="DK29" s="50">
        <v>2000</v>
      </c>
      <c r="DL29" s="50">
        <v>2500</v>
      </c>
      <c r="DM29" s="50"/>
    </row>
    <row r="30" spans="1:117" s="89" customFormat="1" ht="34.950000000000003" customHeight="1" x14ac:dyDescent="0.25">
      <c r="A30" s="44"/>
      <c r="B30" s="82" t="s">
        <v>111</v>
      </c>
      <c r="C30" s="83">
        <f>SUM(C5:C29)</f>
        <v>4293</v>
      </c>
      <c r="D30" s="83">
        <f>SUM(D5:D29)</f>
        <v>45</v>
      </c>
      <c r="E30" s="83">
        <f>SUM(E5:E29)</f>
        <v>22698</v>
      </c>
      <c r="F30" s="84">
        <f>SUM(F5:F29)</f>
        <v>22698</v>
      </c>
      <c r="G30" s="85">
        <f>F30/E30*100</f>
        <v>100</v>
      </c>
      <c r="H30" s="83">
        <f>SUM(H5:H29)</f>
        <v>22349</v>
      </c>
      <c r="I30" s="84">
        <f>SUM(I5:I29)</f>
        <v>18205</v>
      </c>
      <c r="J30" s="85">
        <f>I30/H30*100</f>
        <v>81.457783346010999</v>
      </c>
      <c r="K30" s="83">
        <f>SUM(K5:K29)</f>
        <v>4256</v>
      </c>
      <c r="L30" s="84">
        <f>SUM(L5:L29)</f>
        <v>1909</v>
      </c>
      <c r="M30" s="43">
        <f>L30/K30*100</f>
        <v>44.854323308270679</v>
      </c>
      <c r="N30" s="83">
        <f t="shared" ref="N30:V30" si="25">SUM(N5:N29)</f>
        <v>34</v>
      </c>
      <c r="O30" s="83">
        <f t="shared" si="25"/>
        <v>4256</v>
      </c>
      <c r="P30" s="83">
        <f t="shared" si="25"/>
        <v>1559</v>
      </c>
      <c r="Q30" s="83">
        <f t="shared" si="25"/>
        <v>820</v>
      </c>
      <c r="R30" s="83">
        <f t="shared" si="25"/>
        <v>22349</v>
      </c>
      <c r="S30" s="83">
        <f t="shared" si="25"/>
        <v>5090</v>
      </c>
      <c r="T30" s="83">
        <f t="shared" si="25"/>
        <v>5</v>
      </c>
      <c r="U30" s="83">
        <f t="shared" si="25"/>
        <v>19853</v>
      </c>
      <c r="V30" s="83">
        <f t="shared" si="25"/>
        <v>20133</v>
      </c>
      <c r="W30" s="77">
        <f>V30/U30*100</f>
        <v>101.41036619150758</v>
      </c>
      <c r="X30" s="83">
        <f t="shared" ref="X30:BH30" si="26">SUM(X5:X29)</f>
        <v>19951.5</v>
      </c>
      <c r="Y30" s="83">
        <f t="shared" si="26"/>
        <v>3585</v>
      </c>
      <c r="Z30" s="83">
        <f t="shared" si="26"/>
        <v>3285</v>
      </c>
      <c r="AA30" s="83">
        <f t="shared" si="26"/>
        <v>34</v>
      </c>
      <c r="AB30" s="83">
        <f t="shared" si="26"/>
        <v>10</v>
      </c>
      <c r="AC30" s="83">
        <f t="shared" si="26"/>
        <v>555</v>
      </c>
      <c r="AD30" s="83">
        <f t="shared" si="26"/>
        <v>555</v>
      </c>
      <c r="AE30" s="83">
        <f t="shared" si="26"/>
        <v>2188</v>
      </c>
      <c r="AF30" s="83">
        <f t="shared" si="26"/>
        <v>2315</v>
      </c>
      <c r="AG30" s="83">
        <f t="shared" si="26"/>
        <v>570</v>
      </c>
      <c r="AH30" s="83">
        <f t="shared" si="26"/>
        <v>525</v>
      </c>
      <c r="AI30" s="83">
        <f t="shared" si="26"/>
        <v>70</v>
      </c>
      <c r="AJ30" s="83">
        <f t="shared" si="26"/>
        <v>20</v>
      </c>
      <c r="AK30" s="83">
        <f t="shared" si="26"/>
        <v>18.5</v>
      </c>
      <c r="AL30" s="83">
        <f t="shared" si="26"/>
        <v>30</v>
      </c>
      <c r="AM30" s="85">
        <f t="shared" si="26"/>
        <v>1.5</v>
      </c>
      <c r="AN30" s="83">
        <f t="shared" si="26"/>
        <v>5155</v>
      </c>
      <c r="AO30" s="83">
        <f t="shared" si="26"/>
        <v>5796</v>
      </c>
      <c r="AP30" s="84">
        <f t="shared" si="26"/>
        <v>323</v>
      </c>
      <c r="AQ30" s="84">
        <f t="shared" si="26"/>
        <v>0</v>
      </c>
      <c r="AR30" s="84">
        <f t="shared" si="26"/>
        <v>0</v>
      </c>
      <c r="AS30" s="84">
        <f t="shared" si="26"/>
        <v>16748</v>
      </c>
      <c r="AT30" s="84">
        <f t="shared" si="26"/>
        <v>2172</v>
      </c>
      <c r="AU30" s="84">
        <f t="shared" si="26"/>
        <v>555</v>
      </c>
      <c r="AV30" s="84">
        <f t="shared" si="26"/>
        <v>340</v>
      </c>
      <c r="AW30" s="84">
        <f t="shared" si="26"/>
        <v>70</v>
      </c>
      <c r="AX30" s="84">
        <f t="shared" si="26"/>
        <v>0</v>
      </c>
      <c r="AY30" s="84">
        <f t="shared" si="26"/>
        <v>0</v>
      </c>
      <c r="AZ30" s="84">
        <f t="shared" si="26"/>
        <v>0</v>
      </c>
      <c r="BA30" s="84">
        <f t="shared" si="26"/>
        <v>0</v>
      </c>
      <c r="BB30" s="84">
        <f t="shared" si="26"/>
        <v>0</v>
      </c>
      <c r="BC30" s="84">
        <f t="shared" si="26"/>
        <v>0</v>
      </c>
      <c r="BD30" s="84">
        <f t="shared" si="26"/>
        <v>5666</v>
      </c>
      <c r="BE30" s="84">
        <f t="shared" si="26"/>
        <v>26314</v>
      </c>
      <c r="BF30" s="84">
        <f t="shared" si="26"/>
        <v>26314</v>
      </c>
      <c r="BG30" s="52">
        <f t="shared" si="24"/>
        <v>100</v>
      </c>
      <c r="BH30" s="84">
        <f t="shared" si="26"/>
        <v>0</v>
      </c>
      <c r="BI30" s="84">
        <f t="shared" ref="BI30:BR30" si="27">SUM(BI5:BI29)</f>
        <v>10556</v>
      </c>
      <c r="BJ30" s="84">
        <f t="shared" si="27"/>
        <v>12438</v>
      </c>
      <c r="BK30" s="53">
        <f t="shared" si="15"/>
        <v>117.82872300113681</v>
      </c>
      <c r="BL30" s="86">
        <f t="shared" si="4"/>
        <v>0</v>
      </c>
      <c r="BM30" s="84">
        <f t="shared" si="27"/>
        <v>58000</v>
      </c>
      <c r="BN30" s="84">
        <f t="shared" si="27"/>
        <v>86902</v>
      </c>
      <c r="BO30" s="53">
        <f t="shared" si="16"/>
        <v>149.83103448275864</v>
      </c>
      <c r="BP30" s="52">
        <f t="shared" si="5"/>
        <v>0</v>
      </c>
      <c r="BQ30" s="84">
        <f t="shared" si="27"/>
        <v>59455</v>
      </c>
      <c r="BR30" s="84">
        <f t="shared" si="27"/>
        <v>75325</v>
      </c>
      <c r="BS30" s="53">
        <f>BR30/BQ30*100</f>
        <v>126.69245647969052</v>
      </c>
      <c r="BT30" s="52">
        <f t="shared" si="6"/>
        <v>824</v>
      </c>
      <c r="BU30" s="84">
        <f>SUM(BU5:BU29)</f>
        <v>13500</v>
      </c>
      <c r="BV30" s="84">
        <f>SUM(BV5:BV29)</f>
        <v>8880</v>
      </c>
      <c r="BW30" s="55">
        <f t="shared" si="17"/>
        <v>33.98062813000768</v>
      </c>
      <c r="BX30" s="84">
        <f t="shared" ref="BX30:DM30" si="28">SUM(BX5:BX29)</f>
        <v>14673</v>
      </c>
      <c r="BY30" s="84">
        <f t="shared" si="28"/>
        <v>22281</v>
      </c>
      <c r="BZ30" s="84">
        <f t="shared" si="28"/>
        <v>13865</v>
      </c>
      <c r="CA30" s="84">
        <f t="shared" si="28"/>
        <v>3848</v>
      </c>
      <c r="CB30" s="84">
        <f t="shared" si="28"/>
        <v>24178</v>
      </c>
      <c r="CC30" s="84">
        <f t="shared" si="28"/>
        <v>20589</v>
      </c>
      <c r="CD30" s="84">
        <f t="shared" si="28"/>
        <v>2275</v>
      </c>
      <c r="CE30" s="84">
        <f t="shared" si="28"/>
        <v>18314</v>
      </c>
      <c r="CF30" s="56">
        <f t="shared" si="7"/>
        <v>10</v>
      </c>
      <c r="CG30" s="87">
        <f t="shared" si="28"/>
        <v>49210</v>
      </c>
      <c r="CH30" s="57">
        <f t="shared" si="8"/>
        <v>26.870153980561319</v>
      </c>
      <c r="CI30" s="58">
        <f t="shared" si="12"/>
        <v>85.155926875672094</v>
      </c>
      <c r="CJ30" s="84">
        <f>SUM(CJ5:CJ29)</f>
        <v>1</v>
      </c>
      <c r="CK30" s="84">
        <f t="shared" si="28"/>
        <v>555</v>
      </c>
      <c r="CL30" s="84">
        <f t="shared" si="28"/>
        <v>492</v>
      </c>
      <c r="CM30" s="84">
        <f t="shared" si="28"/>
        <v>4965</v>
      </c>
      <c r="CN30" s="84">
        <f>SUM(CN5:CN29)</f>
        <v>3563</v>
      </c>
      <c r="CO30" s="23">
        <f t="shared" si="18"/>
        <v>71.762336354481377</v>
      </c>
      <c r="CP30" s="84">
        <f t="shared" si="28"/>
        <v>22479</v>
      </c>
      <c r="CQ30" s="84">
        <f t="shared" si="28"/>
        <v>7725</v>
      </c>
      <c r="CR30" s="55">
        <f>CQ30/CP30*100</f>
        <v>34.365407713866276</v>
      </c>
      <c r="CS30" s="84">
        <f t="shared" si="28"/>
        <v>520</v>
      </c>
      <c r="CT30" s="84">
        <f t="shared" si="28"/>
        <v>96</v>
      </c>
      <c r="CU30" s="84">
        <f>SUM(CU5:CU29)</f>
        <v>1925</v>
      </c>
      <c r="CV30" s="88">
        <f t="shared" si="21"/>
        <v>200.52083333333331</v>
      </c>
      <c r="CW30" s="84">
        <f t="shared" si="28"/>
        <v>20</v>
      </c>
      <c r="CX30" s="84">
        <f t="shared" si="28"/>
        <v>0</v>
      </c>
      <c r="CY30" s="84">
        <f t="shared" si="28"/>
        <v>20</v>
      </c>
      <c r="CZ30" s="84">
        <f t="shared" si="28"/>
        <v>0</v>
      </c>
      <c r="DA30" s="84">
        <f t="shared" si="28"/>
        <v>30</v>
      </c>
      <c r="DB30" s="84">
        <f t="shared" si="28"/>
        <v>0</v>
      </c>
      <c r="DC30" s="84">
        <f t="shared" si="28"/>
        <v>4456.7</v>
      </c>
      <c r="DD30" s="84">
        <f t="shared" si="28"/>
        <v>4676</v>
      </c>
      <c r="DE30" s="84">
        <f t="shared" si="28"/>
        <v>688</v>
      </c>
      <c r="DF30" s="84">
        <f t="shared" si="28"/>
        <v>595</v>
      </c>
      <c r="DG30" s="84">
        <f t="shared" si="28"/>
        <v>0</v>
      </c>
      <c r="DH30" s="87">
        <f t="shared" si="28"/>
        <v>1.5</v>
      </c>
      <c r="DI30" s="84">
        <f t="shared" si="28"/>
        <v>26314</v>
      </c>
      <c r="DJ30" s="84">
        <f t="shared" si="28"/>
        <v>12438</v>
      </c>
      <c r="DK30" s="84">
        <f t="shared" si="28"/>
        <v>86902</v>
      </c>
      <c r="DL30" s="84">
        <f t="shared" si="28"/>
        <v>74501</v>
      </c>
      <c r="DM30" s="84">
        <f t="shared" si="28"/>
        <v>18304</v>
      </c>
    </row>
    <row r="31" spans="1:117" s="101" customFormat="1" ht="28.2" customHeight="1" x14ac:dyDescent="0.35">
      <c r="A31" s="90"/>
      <c r="B31" s="91" t="s">
        <v>112</v>
      </c>
      <c r="C31" s="92">
        <v>161.30000000000001</v>
      </c>
      <c r="D31" s="92"/>
      <c r="E31" s="92">
        <v>6000</v>
      </c>
      <c r="F31" s="93">
        <v>6000</v>
      </c>
      <c r="G31" s="94">
        <f>F31/E31*100</f>
        <v>100</v>
      </c>
      <c r="H31" s="92">
        <v>7776</v>
      </c>
      <c r="I31" s="92">
        <v>7000</v>
      </c>
      <c r="J31" s="94">
        <f>I31/H31*100</f>
        <v>90.02057613168725</v>
      </c>
      <c r="K31" s="95">
        <v>185</v>
      </c>
      <c r="L31" s="96">
        <v>185</v>
      </c>
      <c r="M31" s="43">
        <f>L31/K31*100</f>
        <v>100</v>
      </c>
      <c r="N31" s="94"/>
      <c r="O31" s="90">
        <v>185</v>
      </c>
      <c r="P31" s="90">
        <v>185</v>
      </c>
      <c r="Q31" s="90">
        <v>0</v>
      </c>
      <c r="R31" s="90">
        <v>7776</v>
      </c>
      <c r="S31" s="90">
        <v>3500</v>
      </c>
      <c r="T31" s="90"/>
      <c r="U31" s="90">
        <v>5400</v>
      </c>
      <c r="V31" s="90">
        <v>5400</v>
      </c>
      <c r="W31" s="97">
        <f>V31/U31*100</f>
        <v>100</v>
      </c>
      <c r="X31" s="49">
        <f>V31-DH31</f>
        <v>5083</v>
      </c>
      <c r="Y31" s="79">
        <v>1377</v>
      </c>
      <c r="Z31" s="79">
        <v>1000</v>
      </c>
      <c r="AA31" s="79"/>
      <c r="AB31" s="79"/>
      <c r="AC31" s="90">
        <v>0</v>
      </c>
      <c r="AD31" s="90">
        <v>0</v>
      </c>
      <c r="AE31" s="90">
        <v>0</v>
      </c>
      <c r="AF31" s="90">
        <v>0</v>
      </c>
      <c r="AG31" s="90">
        <v>1777</v>
      </c>
      <c r="AH31" s="90">
        <v>1660</v>
      </c>
      <c r="AI31" s="90">
        <v>119</v>
      </c>
      <c r="AJ31" s="90">
        <v>32</v>
      </c>
      <c r="AK31" s="90">
        <v>24.5</v>
      </c>
      <c r="AL31" s="90">
        <v>56.5</v>
      </c>
      <c r="AM31" s="90"/>
      <c r="AN31" s="90"/>
      <c r="AO31" s="90">
        <v>1500</v>
      </c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>
        <v>7332</v>
      </c>
      <c r="BF31" s="90">
        <v>7332</v>
      </c>
      <c r="BG31" s="52">
        <f t="shared" si="24"/>
        <v>100</v>
      </c>
      <c r="BH31" s="52">
        <f>BF31-DI31</f>
        <v>0</v>
      </c>
      <c r="BI31" s="90">
        <v>2000</v>
      </c>
      <c r="BJ31" s="90">
        <v>3500</v>
      </c>
      <c r="BK31" s="52">
        <f t="shared" si="15"/>
        <v>175</v>
      </c>
      <c r="BL31" s="54">
        <f t="shared" si="4"/>
        <v>0</v>
      </c>
      <c r="BM31" s="90">
        <v>3000</v>
      </c>
      <c r="BN31" s="90">
        <v>4500</v>
      </c>
      <c r="BO31" s="52">
        <f t="shared" si="16"/>
        <v>150</v>
      </c>
      <c r="BP31" s="52">
        <f t="shared" si="5"/>
        <v>0</v>
      </c>
      <c r="BQ31" s="90">
        <v>8000</v>
      </c>
      <c r="BR31" s="90">
        <v>8000</v>
      </c>
      <c r="BS31" s="53">
        <f>BR31/BQ31*100</f>
        <v>100</v>
      </c>
      <c r="BT31" s="52">
        <f t="shared" si="6"/>
        <v>0</v>
      </c>
      <c r="BU31" s="90">
        <v>2000</v>
      </c>
      <c r="BV31" s="90"/>
      <c r="BW31" s="55">
        <f t="shared" si="17"/>
        <v>19.568723209893893</v>
      </c>
      <c r="BX31" s="90">
        <v>850</v>
      </c>
      <c r="BY31" s="90">
        <v>0</v>
      </c>
      <c r="BZ31" s="90">
        <v>2140</v>
      </c>
      <c r="CA31" s="98"/>
      <c r="CB31" s="90">
        <v>6732</v>
      </c>
      <c r="CC31" s="50">
        <f t="shared" si="11"/>
        <v>5200</v>
      </c>
      <c r="CD31" s="90"/>
      <c r="CE31" s="99">
        <v>5200</v>
      </c>
      <c r="CF31" s="56">
        <f t="shared" si="7"/>
        <v>0</v>
      </c>
      <c r="CG31" s="90">
        <v>9700</v>
      </c>
      <c r="CH31" s="50">
        <f t="shared" si="8"/>
        <v>18.653846153846153</v>
      </c>
      <c r="CI31" s="58">
        <f t="shared" si="12"/>
        <v>77.243018419489005</v>
      </c>
      <c r="CJ31" s="50"/>
      <c r="CK31" s="90"/>
      <c r="CL31" s="90"/>
      <c r="CM31" s="90"/>
      <c r="CN31" s="90"/>
      <c r="CO31" s="23"/>
      <c r="CP31" s="90">
        <v>6000</v>
      </c>
      <c r="CQ31" s="90">
        <v>600</v>
      </c>
      <c r="CR31" s="55">
        <f>CQ31/CP31*100</f>
        <v>10</v>
      </c>
      <c r="CS31" s="98">
        <v>1533</v>
      </c>
      <c r="CT31" s="98">
        <v>450</v>
      </c>
      <c r="CU31" s="90">
        <v>6750</v>
      </c>
      <c r="CV31" s="100">
        <f t="shared" si="21"/>
        <v>150</v>
      </c>
      <c r="CW31" s="90"/>
      <c r="CX31" s="90"/>
      <c r="CY31" s="92"/>
      <c r="CZ31" s="92"/>
      <c r="DA31" s="92"/>
      <c r="DB31" s="92"/>
      <c r="DC31" s="83"/>
      <c r="DD31" s="83"/>
      <c r="DE31" s="44"/>
      <c r="DF31" s="90"/>
      <c r="DG31" s="90"/>
      <c r="DH31" s="90">
        <v>317</v>
      </c>
      <c r="DI31" s="90">
        <v>7332</v>
      </c>
      <c r="DJ31" s="90">
        <v>3500</v>
      </c>
      <c r="DK31" s="90">
        <v>4500</v>
      </c>
      <c r="DL31" s="90">
        <v>8000</v>
      </c>
      <c r="DM31" s="99">
        <v>5200</v>
      </c>
    </row>
    <row r="32" spans="1:117" s="101" customFormat="1" ht="28.2" customHeight="1" x14ac:dyDescent="0.35">
      <c r="A32" s="90"/>
      <c r="B32" s="91" t="s">
        <v>113</v>
      </c>
      <c r="C32" s="102">
        <f>SUM(C30:C31)</f>
        <v>4454.3</v>
      </c>
      <c r="D32" s="102">
        <f>SUM(D30:D31)</f>
        <v>45</v>
      </c>
      <c r="E32" s="102">
        <f>SUM(E30:E31)</f>
        <v>28698</v>
      </c>
      <c r="F32" s="103">
        <f>SUM(F30:F31)</f>
        <v>28698</v>
      </c>
      <c r="G32" s="94">
        <f>F32/E32*100</f>
        <v>100</v>
      </c>
      <c r="H32" s="102">
        <f>SUM(H30:H31)</f>
        <v>30125</v>
      </c>
      <c r="I32" s="102">
        <f>SUM(I30:I31)</f>
        <v>25205</v>
      </c>
      <c r="J32" s="94">
        <f>I32/H32*100</f>
        <v>83.668049792531122</v>
      </c>
      <c r="K32" s="95">
        <f>SUM(K30:K31)</f>
        <v>4441</v>
      </c>
      <c r="L32" s="96">
        <f>SUM(L30:L31)</f>
        <v>2094</v>
      </c>
      <c r="M32" s="43">
        <f>L32/K32*100</f>
        <v>47.151542445395187</v>
      </c>
      <c r="N32" s="94"/>
      <c r="O32" s="102">
        <f>SUM(O30:O31)</f>
        <v>4441</v>
      </c>
      <c r="P32" s="102">
        <f>SUM(P30:P31)</f>
        <v>1744</v>
      </c>
      <c r="Q32" s="102">
        <f>SUM(Q30:Q31)</f>
        <v>820</v>
      </c>
      <c r="R32" s="102">
        <f>SUM(R30:R31)</f>
        <v>30125</v>
      </c>
      <c r="S32" s="102">
        <f>SUM(S30:S31)</f>
        <v>8590</v>
      </c>
      <c r="T32" s="102"/>
      <c r="U32" s="102">
        <f>SUM(U30:U31)</f>
        <v>25253</v>
      </c>
      <c r="V32" s="102">
        <f>SUM(V30:V31)</f>
        <v>25533</v>
      </c>
      <c r="W32" s="97">
        <f>V32/U32*100</f>
        <v>101.10877915495189</v>
      </c>
      <c r="X32" s="79">
        <f t="shared" ref="X32:AL32" si="29">SUM(X30:X31)</f>
        <v>25034.5</v>
      </c>
      <c r="Y32" s="79">
        <f t="shared" si="29"/>
        <v>4962</v>
      </c>
      <c r="Z32" s="79">
        <f t="shared" si="29"/>
        <v>4285</v>
      </c>
      <c r="AA32" s="79">
        <f t="shared" si="29"/>
        <v>34</v>
      </c>
      <c r="AB32" s="79">
        <f t="shared" si="29"/>
        <v>10</v>
      </c>
      <c r="AC32" s="79">
        <f t="shared" si="29"/>
        <v>555</v>
      </c>
      <c r="AD32" s="79">
        <f t="shared" si="29"/>
        <v>555</v>
      </c>
      <c r="AE32" s="79">
        <f t="shared" si="29"/>
        <v>2188</v>
      </c>
      <c r="AF32" s="79">
        <f t="shared" si="29"/>
        <v>2315</v>
      </c>
      <c r="AG32" s="79">
        <f t="shared" si="29"/>
        <v>2347</v>
      </c>
      <c r="AH32" s="79">
        <f t="shared" si="29"/>
        <v>2185</v>
      </c>
      <c r="AI32" s="79">
        <f t="shared" si="29"/>
        <v>189</v>
      </c>
      <c r="AJ32" s="79">
        <f t="shared" si="29"/>
        <v>52</v>
      </c>
      <c r="AK32" s="55">
        <f t="shared" si="29"/>
        <v>43</v>
      </c>
      <c r="AL32" s="55">
        <f t="shared" si="29"/>
        <v>86.5</v>
      </c>
      <c r="AM32" s="79"/>
      <c r="AN32" s="79">
        <f t="shared" ref="AN32:BF32" si="30">SUM(AN30:AN31)</f>
        <v>5155</v>
      </c>
      <c r="AO32" s="79">
        <f t="shared" si="30"/>
        <v>7296</v>
      </c>
      <c r="AP32" s="79">
        <f t="shared" si="30"/>
        <v>323</v>
      </c>
      <c r="AQ32" s="79">
        <f t="shared" si="30"/>
        <v>0</v>
      </c>
      <c r="AR32" s="79">
        <f t="shared" si="30"/>
        <v>0</v>
      </c>
      <c r="AS32" s="79">
        <f t="shared" si="30"/>
        <v>16748</v>
      </c>
      <c r="AT32" s="79">
        <f t="shared" si="30"/>
        <v>2172</v>
      </c>
      <c r="AU32" s="79">
        <f t="shared" si="30"/>
        <v>555</v>
      </c>
      <c r="AV32" s="79">
        <f t="shared" si="30"/>
        <v>340</v>
      </c>
      <c r="AW32" s="79">
        <f t="shared" si="30"/>
        <v>70</v>
      </c>
      <c r="AX32" s="79">
        <f t="shared" si="30"/>
        <v>0</v>
      </c>
      <c r="AY32" s="79">
        <f t="shared" si="30"/>
        <v>0</v>
      </c>
      <c r="AZ32" s="79">
        <f t="shared" si="30"/>
        <v>0</v>
      </c>
      <c r="BA32" s="79">
        <f t="shared" si="30"/>
        <v>0</v>
      </c>
      <c r="BB32" s="79">
        <f t="shared" si="30"/>
        <v>0</v>
      </c>
      <c r="BC32" s="79">
        <f t="shared" si="30"/>
        <v>0</v>
      </c>
      <c r="BD32" s="79">
        <f t="shared" si="30"/>
        <v>5666</v>
      </c>
      <c r="BE32" s="79">
        <f t="shared" si="30"/>
        <v>33646</v>
      </c>
      <c r="BF32" s="79">
        <f t="shared" si="30"/>
        <v>33646</v>
      </c>
      <c r="BG32" s="52">
        <f t="shared" si="24"/>
        <v>100</v>
      </c>
      <c r="BH32" s="52">
        <f>BF32-DI32</f>
        <v>0</v>
      </c>
      <c r="BI32" s="79">
        <f>SUM(BI30:BI31)</f>
        <v>12556</v>
      </c>
      <c r="BJ32" s="79">
        <f>SUM(BJ30:BJ31)</f>
        <v>15938</v>
      </c>
      <c r="BK32" s="53">
        <f t="shared" si="15"/>
        <v>126.93532972284167</v>
      </c>
      <c r="BL32" s="54">
        <f t="shared" si="4"/>
        <v>0</v>
      </c>
      <c r="BM32" s="79">
        <f>SUM(BM30:BM31)</f>
        <v>61000</v>
      </c>
      <c r="BN32" s="79">
        <f>SUM(BN30:BN31)</f>
        <v>91402</v>
      </c>
      <c r="BO32" s="52">
        <f t="shared" si="16"/>
        <v>149.83934426229507</v>
      </c>
      <c r="BP32" s="52">
        <f t="shared" si="5"/>
        <v>0</v>
      </c>
      <c r="BQ32" s="79">
        <f>SUM(BQ30:BQ31)</f>
        <v>67455</v>
      </c>
      <c r="BR32" s="79">
        <f>SUM(BR30:BR31)</f>
        <v>83325</v>
      </c>
      <c r="BS32" s="53">
        <f>BR32/BQ32*100</f>
        <v>123.52679564153881</v>
      </c>
      <c r="BT32" s="52">
        <f t="shared" si="6"/>
        <v>824</v>
      </c>
      <c r="BU32" s="79">
        <f>SUM(BU30:BU31)</f>
        <v>15500</v>
      </c>
      <c r="BV32" s="79"/>
      <c r="BW32" s="55">
        <f t="shared" si="17"/>
        <v>30.943984797983717</v>
      </c>
      <c r="BX32" s="79">
        <f>SUM(BX30:BX31)</f>
        <v>15523</v>
      </c>
      <c r="BY32" s="79">
        <f>SUM(BY30:BY31)</f>
        <v>22281</v>
      </c>
      <c r="BZ32" s="79">
        <f>SUM(BZ30:BZ31)</f>
        <v>16005</v>
      </c>
      <c r="CA32" s="79">
        <f t="shared" ref="CA32:DH32" si="31">SUM(CA30:CA31)</f>
        <v>3848</v>
      </c>
      <c r="CB32" s="79">
        <f t="shared" si="31"/>
        <v>30910</v>
      </c>
      <c r="CC32" s="79">
        <f t="shared" si="31"/>
        <v>25789</v>
      </c>
      <c r="CD32" s="79">
        <f t="shared" si="31"/>
        <v>2275</v>
      </c>
      <c r="CE32" s="79">
        <f t="shared" si="31"/>
        <v>23514</v>
      </c>
      <c r="CF32" s="56">
        <f t="shared" si="7"/>
        <v>10</v>
      </c>
      <c r="CG32" s="55">
        <f t="shared" si="31"/>
        <v>58910</v>
      </c>
      <c r="CH32" s="50">
        <f t="shared" si="8"/>
        <v>25.053159819681888</v>
      </c>
      <c r="CI32" s="58">
        <f t="shared" si="12"/>
        <v>83.432546101585245</v>
      </c>
      <c r="CJ32" s="50"/>
      <c r="CK32" s="79"/>
      <c r="CL32" s="79"/>
      <c r="CM32" s="79"/>
      <c r="CN32" s="79"/>
      <c r="CO32" s="23"/>
      <c r="CP32" s="79">
        <f t="shared" si="31"/>
        <v>28479</v>
      </c>
      <c r="CQ32" s="79">
        <f t="shared" si="31"/>
        <v>8325</v>
      </c>
      <c r="CR32" s="55">
        <f>CQ32/CP32*100</f>
        <v>29.232065732645108</v>
      </c>
      <c r="CS32" s="79">
        <f t="shared" si="31"/>
        <v>2053</v>
      </c>
      <c r="CT32" s="79">
        <f t="shared" si="31"/>
        <v>546</v>
      </c>
      <c r="CU32" s="79">
        <f t="shared" si="31"/>
        <v>8675</v>
      </c>
      <c r="CV32" s="100">
        <f t="shared" si="21"/>
        <v>158.88278388278388</v>
      </c>
      <c r="CW32" s="79">
        <f t="shared" si="31"/>
        <v>20</v>
      </c>
      <c r="CX32" s="79">
        <f t="shared" si="31"/>
        <v>0</v>
      </c>
      <c r="CY32" s="79">
        <f t="shared" si="31"/>
        <v>20</v>
      </c>
      <c r="CZ32" s="79">
        <f t="shared" si="31"/>
        <v>0</v>
      </c>
      <c r="DA32" s="79">
        <f t="shared" si="31"/>
        <v>30</v>
      </c>
      <c r="DB32" s="79">
        <f t="shared" si="31"/>
        <v>0</v>
      </c>
      <c r="DC32" s="88">
        <f t="shared" si="31"/>
        <v>4456.7</v>
      </c>
      <c r="DD32" s="88">
        <f t="shared" si="31"/>
        <v>4676</v>
      </c>
      <c r="DE32" s="88">
        <f t="shared" si="31"/>
        <v>688</v>
      </c>
      <c r="DF32" s="79">
        <f t="shared" si="31"/>
        <v>595</v>
      </c>
      <c r="DG32" s="79">
        <f t="shared" si="31"/>
        <v>0</v>
      </c>
      <c r="DH32" s="79">
        <f t="shared" si="31"/>
        <v>318.5</v>
      </c>
      <c r="DI32" s="104">
        <f t="shared" ref="DI32" si="32">SUM(DI30:DI31)</f>
        <v>33646</v>
      </c>
      <c r="DJ32" s="104">
        <f>SUM(DJ30:DJ31)</f>
        <v>15938</v>
      </c>
      <c r="DK32" s="104">
        <f>SUM(DK30:DK31)</f>
        <v>91402</v>
      </c>
      <c r="DL32" s="104">
        <f>SUM(DL30:DL31)</f>
        <v>82501</v>
      </c>
      <c r="DM32" s="79">
        <f t="shared" ref="DM32" si="33">SUM(DM30:DM31)</f>
        <v>23504</v>
      </c>
    </row>
    <row r="33" spans="1:117" s="116" customFormat="1" ht="33.6" customHeight="1" x14ac:dyDescent="0.4">
      <c r="A33" s="105"/>
      <c r="B33" s="106" t="s">
        <v>114</v>
      </c>
      <c r="C33" s="106">
        <v>3810</v>
      </c>
      <c r="D33" s="105">
        <v>52</v>
      </c>
      <c r="E33" s="107">
        <v>22165</v>
      </c>
      <c r="F33" s="105">
        <v>22145</v>
      </c>
      <c r="G33" s="108">
        <f>F33/E33*100</f>
        <v>99.909767651703135</v>
      </c>
      <c r="H33" s="105">
        <v>22791</v>
      </c>
      <c r="I33" s="107">
        <v>17165</v>
      </c>
      <c r="J33" s="108">
        <f>I33/H33*100</f>
        <v>75.314817252424206</v>
      </c>
      <c r="K33" s="107">
        <v>4256</v>
      </c>
      <c r="L33" s="107">
        <v>2397</v>
      </c>
      <c r="M33" s="108"/>
      <c r="N33" s="108"/>
      <c r="O33" s="105">
        <v>4525</v>
      </c>
      <c r="P33" s="105">
        <v>2397</v>
      </c>
      <c r="Q33" s="105">
        <v>145</v>
      </c>
      <c r="R33" s="105">
        <v>22791</v>
      </c>
      <c r="S33" s="105">
        <v>770</v>
      </c>
      <c r="T33" s="105"/>
      <c r="U33" s="105">
        <v>19673</v>
      </c>
      <c r="V33" s="105">
        <v>19713</v>
      </c>
      <c r="W33" s="109">
        <f>V33/U33*100</f>
        <v>100.20332435317441</v>
      </c>
      <c r="X33" s="110">
        <v>11</v>
      </c>
      <c r="Y33" s="111">
        <v>3136</v>
      </c>
      <c r="Z33" s="111">
        <v>3146</v>
      </c>
      <c r="AA33" s="111"/>
      <c r="AB33" s="111"/>
      <c r="AC33" s="105">
        <v>555</v>
      </c>
      <c r="AD33" s="105">
        <v>555</v>
      </c>
      <c r="AE33" s="105">
        <v>1701</v>
      </c>
      <c r="AF33" s="105">
        <v>1806</v>
      </c>
      <c r="AG33" s="105">
        <v>500</v>
      </c>
      <c r="AH33" s="105">
        <v>500</v>
      </c>
      <c r="AI33" s="105">
        <v>73</v>
      </c>
      <c r="AJ33" s="105">
        <v>20</v>
      </c>
      <c r="AK33" s="111">
        <v>23</v>
      </c>
      <c r="AL33" s="111">
        <v>30</v>
      </c>
      <c r="AM33" s="105"/>
      <c r="AN33" s="105">
        <v>4544</v>
      </c>
      <c r="AO33" s="105">
        <v>4864</v>
      </c>
      <c r="AP33" s="105">
        <v>2398</v>
      </c>
      <c r="AQ33" s="105">
        <v>125</v>
      </c>
      <c r="AR33" s="105">
        <v>30</v>
      </c>
      <c r="AS33" s="105">
        <v>16695</v>
      </c>
      <c r="AT33" s="105">
        <v>1696</v>
      </c>
      <c r="AU33" s="105">
        <v>600</v>
      </c>
      <c r="AV33" s="105">
        <v>260</v>
      </c>
      <c r="AW33" s="105">
        <v>73</v>
      </c>
      <c r="AX33" s="105">
        <v>530</v>
      </c>
      <c r="AY33" s="105"/>
      <c r="AZ33" s="105"/>
      <c r="BA33" s="105"/>
      <c r="BB33" s="105"/>
      <c r="BC33" s="105"/>
      <c r="BD33" s="105">
        <v>4151</v>
      </c>
      <c r="BE33" s="105">
        <v>27875</v>
      </c>
      <c r="BF33" s="105">
        <v>27875</v>
      </c>
      <c r="BG33" s="112">
        <f t="shared" si="24"/>
        <v>100</v>
      </c>
      <c r="BH33" s="113">
        <f>BF33-DI33</f>
        <v>0</v>
      </c>
      <c r="BI33" s="105">
        <v>12000</v>
      </c>
      <c r="BJ33" s="105">
        <v>14948</v>
      </c>
      <c r="BK33" s="114">
        <f>BJ33/BI33*100</f>
        <v>124.56666666666666</v>
      </c>
      <c r="BL33" s="115">
        <f t="shared" si="4"/>
        <v>0</v>
      </c>
      <c r="BM33" s="105">
        <v>58000</v>
      </c>
      <c r="BN33" s="105">
        <v>93458</v>
      </c>
      <c r="BO33" s="114">
        <f>BN33/BM33*100</f>
        <v>161.13448275862069</v>
      </c>
      <c r="BP33" s="113">
        <f t="shared" si="5"/>
        <v>0</v>
      </c>
      <c r="BQ33" s="105">
        <v>67500</v>
      </c>
      <c r="BR33" s="116">
        <v>57042</v>
      </c>
      <c r="BS33" s="117">
        <f>DL33/BQ33*100</f>
        <v>80.650370370370368</v>
      </c>
      <c r="BT33" s="52">
        <f t="shared" si="6"/>
        <v>2603</v>
      </c>
      <c r="BU33" s="105">
        <v>14110</v>
      </c>
      <c r="BV33" s="105">
        <v>12741</v>
      </c>
      <c r="BW33" s="117">
        <f>((BJ33*0.45)+(BN33*0.35)+(DL33/1.33*0.18)+(BV33*0.2))/BZ33*10</f>
        <v>35.211746725546739</v>
      </c>
      <c r="BX33" s="105">
        <v>15888</v>
      </c>
      <c r="BY33" s="105">
        <v>18902</v>
      </c>
      <c r="BZ33" s="105">
        <v>14016</v>
      </c>
      <c r="CA33" s="118">
        <v>3828</v>
      </c>
      <c r="CB33" s="105">
        <v>23438</v>
      </c>
      <c r="CC33" s="119">
        <f>CD33+CE33</f>
        <v>23438</v>
      </c>
      <c r="CD33" s="105">
        <v>2451</v>
      </c>
      <c r="CE33" s="105">
        <v>20987</v>
      </c>
      <c r="CF33" s="120">
        <f t="shared" si="7"/>
        <v>0</v>
      </c>
      <c r="CG33" s="105">
        <v>58821</v>
      </c>
      <c r="CH33" s="117">
        <f t="shared" si="8"/>
        <v>28.027350264449421</v>
      </c>
      <c r="CI33" s="121">
        <f t="shared" si="12"/>
        <v>100</v>
      </c>
      <c r="CJ33" s="122">
        <v>0</v>
      </c>
      <c r="CK33" s="105">
        <v>555</v>
      </c>
      <c r="CL33" s="105">
        <v>555</v>
      </c>
      <c r="CM33" s="105">
        <v>4627</v>
      </c>
      <c r="CN33" s="105">
        <v>5005</v>
      </c>
      <c r="CO33" s="123">
        <f t="shared" si="18"/>
        <v>108.16944024205748</v>
      </c>
      <c r="CP33" s="105">
        <v>22093</v>
      </c>
      <c r="CQ33" s="105">
        <v>14333</v>
      </c>
      <c r="CR33" s="124">
        <f>CQ33/CP33*100</f>
        <v>64.875752500792103</v>
      </c>
      <c r="CS33" s="118">
        <v>500</v>
      </c>
      <c r="CT33" s="118">
        <v>228</v>
      </c>
      <c r="CU33" s="105">
        <v>2432</v>
      </c>
      <c r="CV33" s="122">
        <f t="shared" si="21"/>
        <v>106.66666666666666</v>
      </c>
      <c r="CW33" s="105">
        <v>20</v>
      </c>
      <c r="CX33" s="105"/>
      <c r="CY33" s="106">
        <v>23</v>
      </c>
      <c r="CZ33" s="106"/>
      <c r="DA33" s="106">
        <v>30</v>
      </c>
      <c r="DB33" s="106"/>
      <c r="DC33" s="125">
        <v>5324</v>
      </c>
      <c r="DD33" s="125">
        <v>6755</v>
      </c>
      <c r="DE33" s="119">
        <v>1245</v>
      </c>
      <c r="DF33" s="119">
        <v>976</v>
      </c>
      <c r="DG33" s="119">
        <v>75</v>
      </c>
      <c r="DH33" s="119">
        <v>293</v>
      </c>
      <c r="DI33" s="105">
        <v>27875</v>
      </c>
      <c r="DJ33" s="105">
        <v>14948</v>
      </c>
      <c r="DK33" s="105">
        <v>93458</v>
      </c>
      <c r="DL33" s="105">
        <v>54439</v>
      </c>
      <c r="DM33" s="105">
        <v>20987</v>
      </c>
    </row>
    <row r="34" spans="1:117" x14ac:dyDescent="0.35">
      <c r="A34" s="126"/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8"/>
      <c r="S34" s="128"/>
      <c r="T34" s="129"/>
      <c r="CU34" s="129"/>
      <c r="CV34" s="129"/>
    </row>
    <row r="35" spans="1:117" x14ac:dyDescent="0.35">
      <c r="CU35" s="129"/>
      <c r="CV35" s="129"/>
    </row>
    <row r="36" spans="1:117" x14ac:dyDescent="0.35">
      <c r="BE36" s="131" t="e">
        <f>сенокосы+однолетние травы+многолетние травы минус мн травы на семена+озимые на зеленый корм</f>
        <v>#NAME?</v>
      </c>
    </row>
  </sheetData>
  <mergeCells count="59">
    <mergeCell ref="DC3:DD3"/>
    <mergeCell ref="DE3:DF3"/>
    <mergeCell ref="DG3:DG4"/>
    <mergeCell ref="DH3:DH4"/>
    <mergeCell ref="CS3:CT3"/>
    <mergeCell ref="CU3:CU4"/>
    <mergeCell ref="CV3:CV4"/>
    <mergeCell ref="CW3:CX3"/>
    <mergeCell ref="CY3:CZ3"/>
    <mergeCell ref="DA3:DB3"/>
    <mergeCell ref="CP2:CR3"/>
    <mergeCell ref="CS2:CV2"/>
    <mergeCell ref="CW2:DB2"/>
    <mergeCell ref="DC2:DH2"/>
    <mergeCell ref="E3:G3"/>
    <mergeCell ref="H3:J3"/>
    <mergeCell ref="K3:M3"/>
    <mergeCell ref="O3:Q3"/>
    <mergeCell ref="R3:S3"/>
    <mergeCell ref="AI3:AI4"/>
    <mergeCell ref="BZ2:BZ4"/>
    <mergeCell ref="CA2:CA4"/>
    <mergeCell ref="CB2:CI3"/>
    <mergeCell ref="CJ2:CJ4"/>
    <mergeCell ref="CK2:CL3"/>
    <mergeCell ref="CM2:CO3"/>
    <mergeCell ref="AS2:AW3"/>
    <mergeCell ref="AX2:BB3"/>
    <mergeCell ref="BY2:BY4"/>
    <mergeCell ref="BI3:BK3"/>
    <mergeCell ref="BM3:BO3"/>
    <mergeCell ref="BQ3:BS3"/>
    <mergeCell ref="BU3:BV3"/>
    <mergeCell ref="BD2:BD4"/>
    <mergeCell ref="BE2:BG3"/>
    <mergeCell ref="BI2:BV2"/>
    <mergeCell ref="BW2:BW4"/>
    <mergeCell ref="BX2:BX4"/>
    <mergeCell ref="AE2:AF3"/>
    <mergeCell ref="AG2:AH3"/>
    <mergeCell ref="AI2:AM2"/>
    <mergeCell ref="AN2:AO3"/>
    <mergeCell ref="AP2:AR3"/>
    <mergeCell ref="Y1:BS1"/>
    <mergeCell ref="CE1:CU1"/>
    <mergeCell ref="A2:A4"/>
    <mergeCell ref="B2:B4"/>
    <mergeCell ref="C2:D2"/>
    <mergeCell ref="E2:M2"/>
    <mergeCell ref="N2:N4"/>
    <mergeCell ref="O2:S2"/>
    <mergeCell ref="T2:T4"/>
    <mergeCell ref="U2:X3"/>
    <mergeCell ref="BC2:BC3"/>
    <mergeCell ref="AJ3:AM3"/>
    <mergeCell ref="Y2:Z3"/>
    <mergeCell ref="AA2:AA4"/>
    <mergeCell ref="AB2:AB4"/>
    <mergeCell ref="AC2:AD3"/>
  </mergeCells>
  <pageMargins left="0.51181102362204722" right="0.11811023622047245" top="0" bottom="0" header="0.31496062992125984" footer="0.31496062992125984"/>
  <pageSetup paperSize="9" scale="46" fitToWidth="0" orientation="landscape" r:id="rId1"/>
  <rowBreaks count="1" manualBreakCount="1">
    <brk id="33" max="64" man="1"/>
  </rowBreaks>
  <colBreaks count="1" manualBreakCount="1">
    <brk id="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2017-09-11T04:22:31Z</cp:lastPrinted>
  <dcterms:created xsi:type="dcterms:W3CDTF">2017-09-11T04:22:25Z</dcterms:created>
  <dcterms:modified xsi:type="dcterms:W3CDTF">2017-09-11T04:55:33Z</dcterms:modified>
</cp:coreProperties>
</file>