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16260" windowHeight="7152"/>
  </bookViews>
  <sheets>
    <sheet name="УБОРКА" sheetId="1" r:id="rId1"/>
  </sheets>
  <definedNames>
    <definedName name="_xlnm.Print_Titles" localSheetId="0">УБОРКА!$A:$B,УБОРКА!$1:$1</definedName>
    <definedName name="_xlnm.Print_Area" localSheetId="0">УБОРКА!$A$1:$AZ$31</definedName>
  </definedNames>
  <calcPr calcId="145621" fullCalcOnLoad="1"/>
</workbook>
</file>

<file path=xl/calcChain.xml><?xml version="1.0" encoding="utf-8"?>
<calcChain xmlns="http://schemas.openxmlformats.org/spreadsheetml/2006/main">
  <c r="AY31" i="1" l="1"/>
  <c r="AP31" i="1"/>
  <c r="AO31" i="1"/>
  <c r="AL31" i="1"/>
  <c r="AG31" i="1"/>
  <c r="AE31" i="1"/>
  <c r="AA31" i="1"/>
  <c r="AH31" i="1" s="1"/>
  <c r="V31" i="1"/>
  <c r="S31" i="1"/>
  <c r="R31" i="1"/>
  <c r="N31" i="1"/>
  <c r="M31" i="1"/>
  <c r="J31" i="1"/>
  <c r="I31" i="1"/>
  <c r="F31" i="1"/>
  <c r="E31" i="1"/>
  <c r="AY30" i="1"/>
  <c r="AP30" i="1"/>
  <c r="AO30" i="1"/>
  <c r="AG30" i="1"/>
  <c r="AE30" i="1"/>
  <c r="AA30" i="1"/>
  <c r="AH30" i="1" s="1"/>
  <c r="V30" i="1"/>
  <c r="S30" i="1"/>
  <c r="R30" i="1"/>
  <c r="N30" i="1"/>
  <c r="M30" i="1"/>
  <c r="J30" i="1"/>
  <c r="I30" i="1"/>
  <c r="F30" i="1"/>
  <c r="E30" i="1"/>
  <c r="BT29" i="1"/>
  <c r="BS29" i="1"/>
  <c r="BQ29" i="1"/>
  <c r="BP29" i="1"/>
  <c r="BO29" i="1"/>
  <c r="BN29" i="1"/>
  <c r="BM29" i="1"/>
  <c r="BL29" i="1"/>
  <c r="BK29" i="1"/>
  <c r="BI29" i="1"/>
  <c r="BH29" i="1"/>
  <c r="BG29" i="1"/>
  <c r="BF29" i="1"/>
  <c r="BE29" i="1"/>
  <c r="AZ29" i="1"/>
  <c r="AX29" i="1"/>
  <c r="AW29" i="1"/>
  <c r="AV29" i="1"/>
  <c r="AU29" i="1"/>
  <c r="AT29" i="1"/>
  <c r="AS29" i="1"/>
  <c r="AR29" i="1"/>
  <c r="AQ29" i="1"/>
  <c r="AN29" i="1"/>
  <c r="AK29" i="1"/>
  <c r="AL29" i="1" s="1"/>
  <c r="AJ29" i="1"/>
  <c r="AI29" i="1"/>
  <c r="AF29" i="1"/>
  <c r="AG29" i="1" s="1"/>
  <c r="AD29" i="1"/>
  <c r="AC29" i="1"/>
  <c r="AB29" i="1"/>
  <c r="Z29" i="1"/>
  <c r="Y29" i="1"/>
  <c r="X29" i="1"/>
  <c r="W29" i="1"/>
  <c r="U29" i="1"/>
  <c r="T29" i="1"/>
  <c r="Q29" i="1"/>
  <c r="S29" i="1" s="1"/>
  <c r="P29" i="1"/>
  <c r="O29" i="1"/>
  <c r="L29" i="1"/>
  <c r="M29" i="1" s="1"/>
  <c r="K29" i="1"/>
  <c r="H29" i="1"/>
  <c r="D29" i="1"/>
  <c r="BV28" i="1"/>
  <c r="BR28" i="1"/>
  <c r="BD28" i="1"/>
  <c r="BA28" i="1"/>
  <c r="AY28" i="1"/>
  <c r="AP28" i="1"/>
  <c r="AO28" i="1"/>
  <c r="AG28" i="1"/>
  <c r="AE28" i="1"/>
  <c r="AA28" i="1"/>
  <c r="AH28" i="1" s="1"/>
  <c r="S28" i="1"/>
  <c r="N28" i="1"/>
  <c r="J28" i="1"/>
  <c r="I28" i="1"/>
  <c r="F28" i="1"/>
  <c r="BV27" i="1"/>
  <c r="BR27" i="1"/>
  <c r="BD27" i="1"/>
  <c r="BA27" i="1"/>
  <c r="AY27" i="1"/>
  <c r="AP27" i="1"/>
  <c r="AO27" i="1"/>
  <c r="AH27" i="1"/>
  <c r="AG27" i="1"/>
  <c r="AE27" i="1"/>
  <c r="AA27" i="1"/>
  <c r="V27" i="1"/>
  <c r="S27" i="1"/>
  <c r="R27" i="1"/>
  <c r="N27" i="1"/>
  <c r="J27" i="1"/>
  <c r="I27" i="1"/>
  <c r="F27" i="1"/>
  <c r="E27" i="1"/>
  <c r="BV26" i="1"/>
  <c r="BR26" i="1"/>
  <c r="BD26" i="1"/>
  <c r="BA26" i="1" s="1"/>
  <c r="AY26" i="1"/>
  <c r="AP26" i="1"/>
  <c r="AO26" i="1"/>
  <c r="AL26" i="1"/>
  <c r="AE26" i="1"/>
  <c r="AA26" i="1"/>
  <c r="S26" i="1"/>
  <c r="N26" i="1"/>
  <c r="J26" i="1"/>
  <c r="F26" i="1"/>
  <c r="BV25" i="1"/>
  <c r="BR25" i="1"/>
  <c r="BD25" i="1"/>
  <c r="AY25" i="1"/>
  <c r="AP25" i="1"/>
  <c r="AO25" i="1"/>
  <c r="AG25" i="1"/>
  <c r="AE25" i="1"/>
  <c r="AA25" i="1"/>
  <c r="AH25" i="1" s="1"/>
  <c r="V25" i="1"/>
  <c r="S25" i="1"/>
  <c r="N25" i="1"/>
  <c r="M25" i="1"/>
  <c r="J25" i="1"/>
  <c r="I25" i="1"/>
  <c r="F25" i="1"/>
  <c r="E25" i="1"/>
  <c r="BV24" i="1"/>
  <c r="BR24" i="1"/>
  <c r="BD24" i="1"/>
  <c r="AY24" i="1"/>
  <c r="AP24" i="1"/>
  <c r="AO24" i="1"/>
  <c r="AM24" i="1"/>
  <c r="AM29" i="1" s="1"/>
  <c r="AE24" i="1"/>
  <c r="AA24" i="1"/>
  <c r="AH24" i="1" s="1"/>
  <c r="V24" i="1"/>
  <c r="S24" i="1"/>
  <c r="N24" i="1"/>
  <c r="M24" i="1"/>
  <c r="J24" i="1"/>
  <c r="G24" i="1"/>
  <c r="I24" i="1" s="1"/>
  <c r="F24" i="1"/>
  <c r="E24" i="1"/>
  <c r="C24" i="1"/>
  <c r="BV23" i="1"/>
  <c r="BR23" i="1"/>
  <c r="BD23" i="1"/>
  <c r="BA23" i="1"/>
  <c r="AY23" i="1"/>
  <c r="AP23" i="1"/>
  <c r="AO23" i="1"/>
  <c r="AG23" i="1"/>
  <c r="AE23" i="1"/>
  <c r="AA23" i="1"/>
  <c r="AH23" i="1" s="1"/>
  <c r="S23" i="1"/>
  <c r="N23" i="1"/>
  <c r="J23" i="1"/>
  <c r="I23" i="1"/>
  <c r="F23" i="1"/>
  <c r="E23" i="1"/>
  <c r="BV22" i="1"/>
  <c r="BR22" i="1"/>
  <c r="BD22" i="1"/>
  <c r="BA22" i="1"/>
  <c r="AY22" i="1"/>
  <c r="AP22" i="1"/>
  <c r="AO22" i="1"/>
  <c r="AG22" i="1"/>
  <c r="AE22" i="1"/>
  <c r="AA22" i="1"/>
  <c r="AH22" i="1" s="1"/>
  <c r="S22" i="1"/>
  <c r="N22" i="1"/>
  <c r="J22" i="1"/>
  <c r="F22" i="1"/>
  <c r="BV21" i="1"/>
  <c r="BR21" i="1"/>
  <c r="BD21" i="1"/>
  <c r="BA21" i="1" s="1"/>
  <c r="V21" i="1" s="1"/>
  <c r="AY21" i="1"/>
  <c r="AP21" i="1"/>
  <c r="AO21" i="1"/>
  <c r="AG21" i="1"/>
  <c r="AE21" i="1"/>
  <c r="AA21" i="1"/>
  <c r="AH21" i="1" s="1"/>
  <c r="S21" i="1"/>
  <c r="R21" i="1"/>
  <c r="N21" i="1"/>
  <c r="J21" i="1"/>
  <c r="I21" i="1"/>
  <c r="F21" i="1"/>
  <c r="E21" i="1"/>
  <c r="BV20" i="1"/>
  <c r="BR20" i="1"/>
  <c r="BD20" i="1"/>
  <c r="BA20" i="1"/>
  <c r="AY20" i="1"/>
  <c r="AP20" i="1"/>
  <c r="AO20" i="1"/>
  <c r="AH20" i="1"/>
  <c r="AG20" i="1"/>
  <c r="AE20" i="1"/>
  <c r="AA20" i="1"/>
  <c r="V20" i="1"/>
  <c r="S20" i="1"/>
  <c r="R20" i="1"/>
  <c r="N20" i="1"/>
  <c r="M20" i="1"/>
  <c r="J20" i="1"/>
  <c r="I20" i="1"/>
  <c r="F20" i="1"/>
  <c r="E20" i="1"/>
  <c r="BV19" i="1"/>
  <c r="BR19" i="1"/>
  <c r="BD19" i="1"/>
  <c r="BA19" i="1"/>
  <c r="AY19" i="1"/>
  <c r="AP19" i="1"/>
  <c r="AO19" i="1"/>
  <c r="AH19" i="1"/>
  <c r="AG19" i="1"/>
  <c r="AE19" i="1"/>
  <c r="AA19" i="1"/>
  <c r="S19" i="1"/>
  <c r="N19" i="1"/>
  <c r="J19" i="1"/>
  <c r="F19" i="1"/>
  <c r="BV18" i="1"/>
  <c r="BR18" i="1"/>
  <c r="BD18" i="1"/>
  <c r="BA18" i="1" s="1"/>
  <c r="V18" i="1" s="1"/>
  <c r="AY18" i="1"/>
  <c r="AP18" i="1"/>
  <c r="AO18" i="1"/>
  <c r="AG18" i="1"/>
  <c r="AE18" i="1"/>
  <c r="AA18" i="1"/>
  <c r="AH18" i="1" s="1"/>
  <c r="S18" i="1"/>
  <c r="R18" i="1"/>
  <c r="N18" i="1"/>
  <c r="M18" i="1"/>
  <c r="J18" i="1"/>
  <c r="G18" i="1"/>
  <c r="G29" i="1" s="1"/>
  <c r="F18" i="1"/>
  <c r="E18" i="1"/>
  <c r="C18" i="1"/>
  <c r="C29" i="1" s="1"/>
  <c r="BV17" i="1"/>
  <c r="BR17" i="1"/>
  <c r="BD17" i="1"/>
  <c r="BA17" i="1" s="1"/>
  <c r="V17" i="1" s="1"/>
  <c r="AY17" i="1"/>
  <c r="AP17" i="1"/>
  <c r="AO17" i="1"/>
  <c r="AG17" i="1"/>
  <c r="AE17" i="1"/>
  <c r="AA17" i="1"/>
  <c r="AH17" i="1" s="1"/>
  <c r="S17" i="1"/>
  <c r="R17" i="1"/>
  <c r="N17" i="1"/>
  <c r="J17" i="1"/>
  <c r="I17" i="1"/>
  <c r="F17" i="1"/>
  <c r="E17" i="1"/>
  <c r="BV16" i="1"/>
  <c r="BR16" i="1"/>
  <c r="BD16" i="1"/>
  <c r="BA16" i="1"/>
  <c r="V16" i="1" s="1"/>
  <c r="AY16" i="1"/>
  <c r="AP16" i="1"/>
  <c r="AO16" i="1"/>
  <c r="AL16" i="1"/>
  <c r="AG16" i="1"/>
  <c r="AE16" i="1"/>
  <c r="AA16" i="1"/>
  <c r="AH16" i="1" s="1"/>
  <c r="S16" i="1"/>
  <c r="R16" i="1"/>
  <c r="N16" i="1"/>
  <c r="M16" i="1"/>
  <c r="J16" i="1"/>
  <c r="I16" i="1"/>
  <c r="F16" i="1"/>
  <c r="E16" i="1"/>
  <c r="BV15" i="1"/>
  <c r="BR15" i="1"/>
  <c r="BD15" i="1"/>
  <c r="BA15" i="1" s="1"/>
  <c r="V15" i="1" s="1"/>
  <c r="AY15" i="1"/>
  <c r="AP15" i="1"/>
  <c r="AO15" i="1"/>
  <c r="AG15" i="1"/>
  <c r="AE15" i="1"/>
  <c r="AA15" i="1"/>
  <c r="AH15" i="1" s="1"/>
  <c r="S15" i="1"/>
  <c r="N15" i="1"/>
  <c r="M15" i="1"/>
  <c r="J15" i="1"/>
  <c r="I15" i="1"/>
  <c r="F15" i="1"/>
  <c r="E15" i="1"/>
  <c r="BV14" i="1"/>
  <c r="BR14" i="1"/>
  <c r="BD14" i="1"/>
  <c r="BA14" i="1"/>
  <c r="AY14" i="1"/>
  <c r="AP14" i="1"/>
  <c r="AO14" i="1"/>
  <c r="AH14" i="1"/>
  <c r="AG14" i="1"/>
  <c r="AE14" i="1"/>
  <c r="AA14" i="1"/>
  <c r="V14" i="1"/>
  <c r="S14" i="1"/>
  <c r="R14" i="1"/>
  <c r="N14" i="1"/>
  <c r="M14" i="1"/>
  <c r="J14" i="1"/>
  <c r="I14" i="1"/>
  <c r="F14" i="1"/>
  <c r="E14" i="1"/>
  <c r="BV13" i="1"/>
  <c r="BR13" i="1"/>
  <c r="BD13" i="1"/>
  <c r="BA13" i="1"/>
  <c r="AY13" i="1"/>
  <c r="AP13" i="1"/>
  <c r="AO13" i="1"/>
  <c r="AH13" i="1"/>
  <c r="AG13" i="1"/>
  <c r="AE13" i="1"/>
  <c r="AA13" i="1"/>
  <c r="V13" i="1"/>
  <c r="S13" i="1"/>
  <c r="N13" i="1"/>
  <c r="M13" i="1"/>
  <c r="J13" i="1"/>
  <c r="I13" i="1"/>
  <c r="F13" i="1"/>
  <c r="E13" i="1"/>
  <c r="BV12" i="1"/>
  <c r="BR12" i="1"/>
  <c r="BD12" i="1"/>
  <c r="BA12" i="1" s="1"/>
  <c r="V12" i="1" s="1"/>
  <c r="AY12" i="1"/>
  <c r="AP12" i="1"/>
  <c r="AO12" i="1"/>
  <c r="AG12" i="1"/>
  <c r="AE12" i="1"/>
  <c r="AA12" i="1"/>
  <c r="AH12" i="1" s="1"/>
  <c r="S12" i="1"/>
  <c r="R12" i="1"/>
  <c r="N12" i="1"/>
  <c r="M12" i="1"/>
  <c r="J12" i="1"/>
  <c r="I12" i="1"/>
  <c r="F12" i="1"/>
  <c r="E12" i="1"/>
  <c r="BV11" i="1"/>
  <c r="BR11" i="1"/>
  <c r="BD11" i="1"/>
  <c r="BA11" i="1" s="1"/>
  <c r="V11" i="1" s="1"/>
  <c r="AY11" i="1"/>
  <c r="AP11" i="1"/>
  <c r="AO11" i="1"/>
  <c r="AG11" i="1"/>
  <c r="AE11" i="1"/>
  <c r="AA11" i="1"/>
  <c r="AH11" i="1" s="1"/>
  <c r="S11" i="1"/>
  <c r="R11" i="1"/>
  <c r="N11" i="1"/>
  <c r="M11" i="1"/>
  <c r="J11" i="1"/>
  <c r="I11" i="1"/>
  <c r="F11" i="1"/>
  <c r="E11" i="1"/>
  <c r="BV10" i="1"/>
  <c r="BR10" i="1"/>
  <c r="BD10" i="1"/>
  <c r="BA10" i="1" s="1"/>
  <c r="V10" i="1" s="1"/>
  <c r="AY10" i="1"/>
  <c r="AP10" i="1"/>
  <c r="AO10" i="1"/>
  <c r="AG10" i="1"/>
  <c r="AE10" i="1"/>
  <c r="AA10" i="1"/>
  <c r="AH10" i="1" s="1"/>
  <c r="S10" i="1"/>
  <c r="N10" i="1"/>
  <c r="M10" i="1"/>
  <c r="J10" i="1"/>
  <c r="I10" i="1"/>
  <c r="F10" i="1"/>
  <c r="E10" i="1"/>
  <c r="BV9" i="1"/>
  <c r="BR9" i="1"/>
  <c r="BD9" i="1"/>
  <c r="BA9" i="1"/>
  <c r="AY9" i="1"/>
  <c r="AP9" i="1"/>
  <c r="AO9" i="1"/>
  <c r="AH9" i="1"/>
  <c r="AG9" i="1"/>
  <c r="AE9" i="1"/>
  <c r="AA9" i="1"/>
  <c r="V9" i="1"/>
  <c r="S9" i="1"/>
  <c r="R9" i="1"/>
  <c r="N9" i="1"/>
  <c r="M9" i="1"/>
  <c r="J9" i="1"/>
  <c r="I9" i="1"/>
  <c r="F9" i="1"/>
  <c r="E9" i="1"/>
  <c r="BV8" i="1"/>
  <c r="BR8" i="1"/>
  <c r="BD8" i="1"/>
  <c r="BA8" i="1"/>
  <c r="AY8" i="1"/>
  <c r="AP8" i="1"/>
  <c r="AO8" i="1"/>
  <c r="AH8" i="1"/>
  <c r="AG8" i="1"/>
  <c r="AE8" i="1"/>
  <c r="AA8" i="1"/>
  <c r="V8" i="1"/>
  <c r="S8" i="1"/>
  <c r="R8" i="1"/>
  <c r="N8" i="1"/>
  <c r="J8" i="1"/>
  <c r="I8" i="1"/>
  <c r="F8" i="1"/>
  <c r="E8" i="1"/>
  <c r="BV7" i="1"/>
  <c r="BR7" i="1"/>
  <c r="BD7" i="1"/>
  <c r="BA7" i="1" s="1"/>
  <c r="V7" i="1" s="1"/>
  <c r="AY7" i="1"/>
  <c r="AP7" i="1"/>
  <c r="AO7" i="1"/>
  <c r="AG7" i="1"/>
  <c r="AE7" i="1"/>
  <c r="AA7" i="1"/>
  <c r="AH7" i="1" s="1"/>
  <c r="S7" i="1"/>
  <c r="R7" i="1"/>
  <c r="N7" i="1"/>
  <c r="M7" i="1"/>
  <c r="J7" i="1"/>
  <c r="I7" i="1"/>
  <c r="F7" i="1"/>
  <c r="E7" i="1"/>
  <c r="BV6" i="1"/>
  <c r="BR6" i="1"/>
  <c r="BD6" i="1"/>
  <c r="BA6" i="1" s="1"/>
  <c r="AY6" i="1"/>
  <c r="AP6" i="1"/>
  <c r="AO6" i="1"/>
  <c r="AG6" i="1"/>
  <c r="AE6" i="1"/>
  <c r="AA6" i="1"/>
  <c r="AH6" i="1" s="1"/>
  <c r="S6" i="1"/>
  <c r="N6" i="1"/>
  <c r="J6" i="1"/>
  <c r="F6" i="1"/>
  <c r="BV5" i="1"/>
  <c r="BV29" i="1" s="1"/>
  <c r="BR5" i="1"/>
  <c r="BR29" i="1" s="1"/>
  <c r="BC5" i="1"/>
  <c r="BC29" i="1" s="1"/>
  <c r="BB5" i="1"/>
  <c r="BB29" i="1" s="1"/>
  <c r="AY5" i="1"/>
  <c r="AY29" i="1" s="1"/>
  <c r="AP5" i="1"/>
  <c r="AP29" i="1" s="1"/>
  <c r="AO5" i="1"/>
  <c r="AH5" i="1"/>
  <c r="AG5" i="1"/>
  <c r="AE5" i="1"/>
  <c r="AE29" i="1" s="1"/>
  <c r="AA5" i="1"/>
  <c r="AA29" i="1" s="1"/>
  <c r="AH29" i="1" s="1"/>
  <c r="S5" i="1"/>
  <c r="R5" i="1"/>
  <c r="N5" i="1"/>
  <c r="M5" i="1"/>
  <c r="J5" i="1"/>
  <c r="I5" i="1"/>
  <c r="F5" i="1"/>
  <c r="E5" i="1"/>
  <c r="I29" i="1" l="1"/>
  <c r="E29" i="1"/>
  <c r="AO29" i="1"/>
  <c r="BD5" i="1"/>
  <c r="I18" i="1"/>
  <c r="F29" i="1"/>
  <c r="J29" i="1"/>
  <c r="N29" i="1"/>
  <c r="R29" i="1"/>
  <c r="BD29" i="1" l="1"/>
  <c r="BA5" i="1"/>
  <c r="BA29" i="1" l="1"/>
  <c r="V29" i="1" s="1"/>
  <c r="V5" i="1"/>
</calcChain>
</file>

<file path=xl/sharedStrings.xml><?xml version="1.0" encoding="utf-8"?>
<sst xmlns="http://schemas.openxmlformats.org/spreadsheetml/2006/main" count="116" uniqueCount="89">
  <si>
    <t>Оперативные данные по полевым работам по Можгинскому району на 07 сентября 2015 года</t>
  </si>
  <si>
    <t>Наименование хозяйства</t>
  </si>
  <si>
    <t>скошено сеяных и естественных трав,га</t>
  </si>
  <si>
    <t>Заготовлено, тонн</t>
  </si>
  <si>
    <t>Заготовлено</t>
  </si>
  <si>
    <t>ц.к.ед на усл.голову</t>
  </si>
  <si>
    <t>Подготовка почвы под посев озимых культур, га</t>
  </si>
  <si>
    <t>в том числе , тонн</t>
  </si>
  <si>
    <t>Уборка зерновых культур</t>
  </si>
  <si>
    <t>Теребление льна, га</t>
  </si>
  <si>
    <t>Зябь,   га</t>
  </si>
  <si>
    <t>Засыпка семян, тонн</t>
  </si>
  <si>
    <t>Посев озимых на зерно,га</t>
  </si>
  <si>
    <t>за день, га</t>
  </si>
  <si>
    <t>Посев мн.трав, га</t>
  </si>
  <si>
    <t>условное поголовье, голов</t>
  </si>
  <si>
    <t>сено</t>
  </si>
  <si>
    <t>сенаж</t>
  </si>
  <si>
    <t>силосная масса</t>
  </si>
  <si>
    <t>соломы</t>
  </si>
  <si>
    <t xml:space="preserve">переходящий фонд                      </t>
  </si>
  <si>
    <t xml:space="preserve">яровые зерновые +  (страх.фонд)            </t>
  </si>
  <si>
    <t>Скошено сеяных и естественных трав</t>
  </si>
  <si>
    <t>план</t>
  </si>
  <si>
    <t>факт</t>
  </si>
  <si>
    <t>%</t>
  </si>
  <si>
    <t>за день,     га</t>
  </si>
  <si>
    <t>за день, т</t>
  </si>
  <si>
    <t>план (готовый силос)</t>
  </si>
  <si>
    <t>план (зеленой массы на силос)</t>
  </si>
  <si>
    <t>за день,т</t>
  </si>
  <si>
    <t>га</t>
  </si>
  <si>
    <t>тонн</t>
  </si>
  <si>
    <t>сенаж в пленке</t>
  </si>
  <si>
    <t>зерносенаж</t>
  </si>
  <si>
    <t>План, га</t>
  </si>
  <si>
    <t>сжато и скошено зерновых   ВСЕГО, га</t>
  </si>
  <si>
    <t>на корма, га</t>
  </si>
  <si>
    <t>скошено на зерно, га</t>
  </si>
  <si>
    <t>обмолочено на зерно, га</t>
  </si>
  <si>
    <t>валовый сбор,           тонн</t>
  </si>
  <si>
    <t>урожайность, ц/га</t>
  </si>
  <si>
    <t>% уборки</t>
  </si>
  <si>
    <t>Работало комбайнов</t>
  </si>
  <si>
    <t>льна долгунца</t>
  </si>
  <si>
    <t>мн.       трав</t>
  </si>
  <si>
    <t>коров</t>
  </si>
  <si>
    <t>крс</t>
  </si>
  <si>
    <t>КРС*0,6</t>
  </si>
  <si>
    <t>скошено</t>
  </si>
  <si>
    <t>силос</t>
  </si>
  <si>
    <t>скошено,га</t>
  </si>
  <si>
    <t>сенокосы</t>
  </si>
  <si>
    <t>озимая рожь на зеленый корм</t>
  </si>
  <si>
    <t>силосные культуры</t>
  </si>
  <si>
    <t>однолетние травы</t>
  </si>
  <si>
    <t>многолетние</t>
  </si>
  <si>
    <t>минус мн травы на семена по плану</t>
  </si>
  <si>
    <t>ИТОГО</t>
  </si>
  <si>
    <t>зябь, га</t>
  </si>
  <si>
    <t>посев</t>
  </si>
  <si>
    <t>осталось соломы, га</t>
  </si>
  <si>
    <t>ООО Россия</t>
  </si>
  <si>
    <t>ООО ВерА</t>
  </si>
  <si>
    <t>ООО Родина</t>
  </si>
  <si>
    <t>СПК Победа</t>
  </si>
  <si>
    <t>СПК Держава</t>
  </si>
  <si>
    <t>СПК Трактор</t>
  </si>
  <si>
    <t>СПК Югдон</t>
  </si>
  <si>
    <t>СПК Заря</t>
  </si>
  <si>
    <t>ООО Исток</t>
  </si>
  <si>
    <t>СПК Кр.Октябрь</t>
  </si>
  <si>
    <t>ООО Какси</t>
  </si>
  <si>
    <t>СПК Луч</t>
  </si>
  <si>
    <t>ООО Туташево</t>
  </si>
  <si>
    <t>ООО Р-Пычас</t>
  </si>
  <si>
    <t>ООО Удмуртия</t>
  </si>
  <si>
    <t>ООО Петухово</t>
  </si>
  <si>
    <t>ООО Новобиинское</t>
  </si>
  <si>
    <t>ООО Малая Кибья</t>
  </si>
  <si>
    <t>ООО Сельфон</t>
  </si>
  <si>
    <t>ООО Колос+ООО ТерраНова</t>
  </si>
  <si>
    <t>ООО ТерраНова</t>
  </si>
  <si>
    <t>ООО Лен</t>
  </si>
  <si>
    <t>ООО Дружба</t>
  </si>
  <si>
    <t>СПК Родина М Пурга</t>
  </si>
  <si>
    <t>КФХ</t>
  </si>
  <si>
    <t>2014 год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</si>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</sst>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0"/>
      <name val="Arial Cyr"/>
      <charset val="204"/>
    </font>
    <font>
      <sz val="14"/>
      <name val="Arial Cyr"/>
      <charset val="204"/>
    </font>
    <font>
      <b/>
      <i/>
      <sz val="22"/>
      <name val="Arial Cyr"/>
      <charset val="204"/>
    </font>
    <font>
      <b/>
      <i/>
      <sz val="14"/>
      <name val="Arial Cyr"/>
      <charset val="204"/>
    </font>
    <font>
      <i/>
      <sz val="11"/>
      <name val="Times New Roman"/>
      <family val="1"/>
      <charset val="204"/>
    </font>
    <font>
      <i/>
      <sz val="11"/>
      <name val="Arial Cyr"/>
      <charset val="204"/>
    </font>
    <font>
      <i/>
      <sz val="18"/>
      <name val="Arial Cyr"/>
      <charset val="204"/>
    </font>
    <font>
      <i/>
      <sz val="16"/>
      <name val="Arial Cyr"/>
      <charset val="204"/>
    </font>
    <font>
      <b/>
      <i/>
      <sz val="20"/>
      <name val="Arial Cyr"/>
      <charset val="204"/>
    </font>
    <font>
      <i/>
      <sz val="14"/>
      <name val="Arial Cyr"/>
      <charset val="204"/>
    </font>
    <font>
      <i/>
      <sz val="12"/>
      <name val="Arial Cyr"/>
      <charset val="204"/>
    </font>
    <font>
      <sz val="11"/>
      <name val="Arial Cyr"/>
      <charset val="204"/>
    </font>
    <font>
      <b/>
      <sz val="14"/>
      <name val="Times New Roman"/>
      <family val="1"/>
      <charset val="204"/>
    </font>
    <font>
      <b/>
      <sz val="14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Arial Cyr"/>
      <charset val="204"/>
    </font>
    <font>
      <b/>
      <sz val="14"/>
      <color rgb="FFFF0000"/>
      <name val="Times New Roman"/>
      <family val="1"/>
      <charset val="204"/>
    </font>
    <font>
      <b/>
      <sz val="14"/>
      <color theme="1"/>
      <name val="Arial"/>
      <family val="2"/>
      <charset val="204"/>
    </font>
    <font>
      <b/>
      <sz val="14"/>
      <color indexed="10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name val="Arial"/>
      <family val="2"/>
      <charset val="204"/>
    </font>
    <font>
      <b/>
      <i/>
      <sz val="16"/>
      <name val="Cambria"/>
      <family val="1"/>
      <charset val="204"/>
      <scheme val="major"/>
    </font>
    <font>
      <b/>
      <i/>
      <sz val="16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name val="Arial"/>
      <family val="2"/>
      <charset val="204"/>
    </font>
    <font>
      <b/>
      <i/>
      <sz val="14"/>
      <name val="Cambria"/>
      <family val="1"/>
      <charset val="204"/>
      <scheme val="major"/>
    </font>
    <font>
      <b/>
      <i/>
      <sz val="14"/>
      <color theme="1"/>
      <name val="Times New Roman"/>
      <family val="1"/>
      <charset val="204"/>
    </font>
    <font>
      <sz val="14"/>
      <color indexed="4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10" fillId="2" borderId="7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5" fillId="0" borderId="0" xfId="0" applyFont="1" applyFill="1"/>
    <xf numFmtId="0" fontId="4" fillId="2" borderId="1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13" xfId="0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5" fillId="2" borderId="13" xfId="0" applyFont="1" applyFill="1" applyBorder="1" applyAlignment="1">
      <alignment wrapText="1"/>
    </xf>
    <xf numFmtId="0" fontId="10" fillId="2" borderId="12" xfId="0" applyFont="1" applyFill="1" applyBorder="1" applyAlignment="1">
      <alignment horizontal="center" wrapText="1"/>
    </xf>
    <xf numFmtId="0" fontId="10" fillId="2" borderId="13" xfId="0" applyFont="1" applyFill="1" applyBorder="1" applyAlignment="1">
      <alignment horizontal="center" wrapText="1"/>
    </xf>
    <xf numFmtId="0" fontId="10" fillId="2" borderId="11" xfId="0" applyFont="1" applyFill="1" applyBorder="1" applyAlignment="1">
      <alignment horizontal="center" wrapText="1"/>
    </xf>
    <xf numFmtId="0" fontId="0" fillId="0" borderId="11" xfId="0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wrapText="1"/>
    </xf>
    <xf numFmtId="0" fontId="5" fillId="3" borderId="2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wrapText="1"/>
    </xf>
    <xf numFmtId="0" fontId="0" fillId="0" borderId="15" xfId="0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1" fontId="13" fillId="2" borderId="3" xfId="0" applyNumberFormat="1" applyFont="1" applyFill="1" applyBorder="1" applyAlignment="1">
      <alignment horizontal="center" vertical="center"/>
    </xf>
    <xf numFmtId="164" fontId="12" fillId="2" borderId="3" xfId="0" applyNumberFormat="1" applyFont="1" applyFill="1" applyBorder="1" applyAlignment="1">
      <alignment horizontal="center" vertical="center"/>
    </xf>
    <xf numFmtId="1" fontId="12" fillId="2" borderId="3" xfId="0" applyNumberFormat="1" applyFont="1" applyFill="1" applyBorder="1" applyAlignment="1">
      <alignment horizontal="center" vertical="center"/>
    </xf>
    <xf numFmtId="1" fontId="12" fillId="3" borderId="3" xfId="0" applyNumberFormat="1" applyFont="1" applyFill="1" applyBorder="1" applyAlignment="1">
      <alignment horizontal="center" vertical="center"/>
    </xf>
    <xf numFmtId="1" fontId="14" fillId="2" borderId="3" xfId="0" applyNumberFormat="1" applyFont="1" applyFill="1" applyBorder="1" applyAlignment="1">
      <alignment horizontal="center" vertical="center"/>
    </xf>
    <xf numFmtId="164" fontId="12" fillId="2" borderId="6" xfId="0" applyNumberFormat="1" applyFont="1" applyFill="1" applyBorder="1" applyAlignment="1">
      <alignment horizontal="center" vertical="center"/>
    </xf>
    <xf numFmtId="1" fontId="12" fillId="2" borderId="6" xfId="0" applyNumberFormat="1" applyFont="1" applyFill="1" applyBorder="1" applyAlignment="1">
      <alignment horizontal="center" vertical="center"/>
    </xf>
    <xf numFmtId="1" fontId="12" fillId="3" borderId="6" xfId="0" applyNumberFormat="1" applyFont="1" applyFill="1" applyBorder="1" applyAlignment="1">
      <alignment horizontal="center" vertical="center"/>
    </xf>
    <xf numFmtId="1" fontId="14" fillId="3" borderId="6" xfId="0" applyNumberFormat="1" applyFont="1" applyFill="1" applyBorder="1" applyAlignment="1">
      <alignment horizontal="center" vertical="center"/>
    </xf>
    <xf numFmtId="1" fontId="15" fillId="2" borderId="6" xfId="0" applyNumberFormat="1" applyFont="1" applyFill="1" applyBorder="1" applyAlignment="1">
      <alignment horizontal="center" vertical="center"/>
    </xf>
    <xf numFmtId="1" fontId="15" fillId="3" borderId="6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1" fontId="15" fillId="2" borderId="3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1" fontId="15" fillId="2" borderId="0" xfId="0" applyNumberFormat="1" applyFont="1" applyFill="1" applyAlignment="1">
      <alignment horizontal="center" vertical="center"/>
    </xf>
    <xf numFmtId="164" fontId="12" fillId="3" borderId="6" xfId="0" applyNumberFormat="1" applyFont="1" applyFill="1" applyBorder="1" applyAlignment="1">
      <alignment horizontal="center" vertical="center"/>
    </xf>
    <xf numFmtId="1" fontId="16" fillId="2" borderId="6" xfId="0" applyNumberFormat="1" applyFont="1" applyFill="1" applyBorder="1" applyAlignment="1">
      <alignment horizontal="center" vertical="center"/>
    </xf>
    <xf numFmtId="1" fontId="14" fillId="2" borderId="6" xfId="0" applyNumberFormat="1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1" fontId="17" fillId="2" borderId="3" xfId="0" applyNumberFormat="1" applyFont="1" applyFill="1" applyBorder="1" applyAlignment="1">
      <alignment horizontal="center" vertical="center"/>
    </xf>
    <xf numFmtId="1" fontId="13" fillId="3" borderId="3" xfId="0" applyNumberFormat="1" applyFont="1" applyFill="1" applyBorder="1" applyAlignment="1">
      <alignment horizontal="center" vertical="center"/>
    </xf>
    <xf numFmtId="1" fontId="12" fillId="2" borderId="6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 vertical="center"/>
    </xf>
    <xf numFmtId="1" fontId="18" fillId="2" borderId="6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 applyProtection="1">
      <alignment horizontal="left" vertical="center"/>
    </xf>
    <xf numFmtId="164" fontId="13" fillId="2" borderId="3" xfId="0" applyNumberFormat="1" applyFont="1" applyFill="1" applyBorder="1" applyAlignment="1">
      <alignment horizontal="center" vertical="center"/>
    </xf>
    <xf numFmtId="1" fontId="15" fillId="0" borderId="6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1" fontId="12" fillId="2" borderId="8" xfId="0" applyNumberFormat="1" applyFont="1" applyFill="1" applyBorder="1" applyAlignment="1">
      <alignment horizontal="center" vertical="center"/>
    </xf>
    <xf numFmtId="1" fontId="14" fillId="3" borderId="8" xfId="0" applyNumberFormat="1" applyFont="1" applyFill="1" applyBorder="1" applyAlignment="1">
      <alignment horizontal="center" vertical="center"/>
    </xf>
    <xf numFmtId="164" fontId="12" fillId="2" borderId="8" xfId="0" applyNumberFormat="1" applyFont="1" applyFill="1" applyBorder="1" applyAlignment="1">
      <alignment horizontal="center" vertical="center"/>
    </xf>
    <xf numFmtId="1" fontId="12" fillId="3" borderId="8" xfId="0" applyNumberFormat="1" applyFont="1" applyFill="1" applyBorder="1" applyAlignment="1">
      <alignment horizontal="center" vertical="center"/>
    </xf>
    <xf numFmtId="164" fontId="12" fillId="3" borderId="8" xfId="0" applyNumberFormat="1" applyFont="1" applyFill="1" applyBorder="1" applyAlignment="1">
      <alignment horizontal="center" vertical="center"/>
    </xf>
    <xf numFmtId="164" fontId="15" fillId="2" borderId="8" xfId="0" applyNumberFormat="1" applyFont="1" applyFill="1" applyBorder="1" applyAlignment="1">
      <alignment horizontal="center" vertical="center"/>
    </xf>
    <xf numFmtId="1" fontId="15" fillId="3" borderId="8" xfId="0" applyNumberFormat="1" applyFont="1" applyFill="1" applyBorder="1" applyAlignment="1">
      <alignment horizontal="center" vertical="center"/>
    </xf>
    <xf numFmtId="1" fontId="15" fillId="2" borderId="8" xfId="0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1" fontId="14" fillId="3" borderId="3" xfId="0" applyNumberFormat="1" applyFont="1" applyFill="1" applyBorder="1" applyAlignment="1">
      <alignment horizontal="center" vertical="center"/>
    </xf>
    <xf numFmtId="1" fontId="16" fillId="2" borderId="3" xfId="0" applyNumberFormat="1" applyFont="1" applyFill="1" applyBorder="1" applyAlignment="1">
      <alignment horizontal="center" vertical="center"/>
    </xf>
    <xf numFmtId="164" fontId="12" fillId="3" borderId="3" xfId="0" applyNumberFormat="1" applyFont="1" applyFill="1" applyBorder="1" applyAlignment="1">
      <alignment horizontal="center" vertical="center"/>
    </xf>
    <xf numFmtId="164" fontId="15" fillId="2" borderId="3" xfId="0" applyNumberFormat="1" applyFont="1" applyFill="1" applyBorder="1" applyAlignment="1">
      <alignment horizontal="center" vertical="center"/>
    </xf>
    <xf numFmtId="164" fontId="15" fillId="2" borderId="6" xfId="0" applyNumberFormat="1" applyFont="1" applyFill="1" applyBorder="1" applyAlignment="1">
      <alignment horizontal="center" vertical="center"/>
    </xf>
    <xf numFmtId="0" fontId="19" fillId="2" borderId="3" xfId="0" applyFont="1" applyFill="1" applyBorder="1" applyAlignment="1" applyProtection="1">
      <alignment horizontal="left" vertical="center"/>
    </xf>
    <xf numFmtId="3" fontId="20" fillId="3" borderId="3" xfId="0" applyNumberFormat="1" applyFont="1" applyFill="1" applyBorder="1" applyAlignment="1">
      <alignment horizontal="center" vertical="center"/>
    </xf>
    <xf numFmtId="3" fontId="21" fillId="2" borderId="3" xfId="0" applyNumberFormat="1" applyFont="1" applyFill="1" applyBorder="1" applyAlignment="1">
      <alignment horizontal="center" vertical="center"/>
    </xf>
    <xf numFmtId="164" fontId="20" fillId="2" borderId="3" xfId="0" applyNumberFormat="1" applyFont="1" applyFill="1" applyBorder="1" applyAlignment="1">
      <alignment horizontal="center" vertical="center"/>
    </xf>
    <xf numFmtId="1" fontId="20" fillId="2" borderId="3" xfId="0" applyNumberFormat="1" applyFont="1" applyFill="1" applyBorder="1" applyAlignment="1">
      <alignment horizontal="center" vertical="center"/>
    </xf>
    <xf numFmtId="3" fontId="21" fillId="3" borderId="3" xfId="0" applyNumberFormat="1" applyFont="1" applyFill="1" applyBorder="1" applyAlignment="1">
      <alignment horizontal="center" vertical="center"/>
    </xf>
    <xf numFmtId="164" fontId="21" fillId="2" borderId="3" xfId="0" applyNumberFormat="1" applyFont="1" applyFill="1" applyBorder="1" applyAlignment="1">
      <alignment horizontal="center" vertical="center"/>
    </xf>
    <xf numFmtId="1" fontId="21" fillId="3" borderId="3" xfId="0" applyNumberFormat="1" applyFont="1" applyFill="1" applyBorder="1" applyAlignment="1">
      <alignment horizontal="center" vertical="center"/>
    </xf>
    <xf numFmtId="1" fontId="21" fillId="2" borderId="3" xfId="0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3" fontId="19" fillId="2" borderId="3" xfId="0" applyNumberFormat="1" applyFont="1" applyFill="1" applyBorder="1" applyAlignment="1">
      <alignment horizontal="center" vertical="center"/>
    </xf>
    <xf numFmtId="164" fontId="19" fillId="2" borderId="3" xfId="0" applyNumberFormat="1" applyFont="1" applyFill="1" applyBorder="1" applyAlignment="1">
      <alignment horizontal="center" vertical="center"/>
    </xf>
    <xf numFmtId="1" fontId="19" fillId="2" borderId="3" xfId="0" applyNumberFormat="1" applyFont="1" applyFill="1" applyBorder="1" applyAlignment="1">
      <alignment horizontal="center" vertical="center"/>
    </xf>
    <xf numFmtId="1" fontId="19" fillId="3" borderId="3" xfId="0" applyNumberFormat="1" applyFont="1" applyFill="1" applyBorder="1" applyAlignment="1">
      <alignment horizontal="center" vertical="center"/>
    </xf>
    <xf numFmtId="1" fontId="22" fillId="2" borderId="3" xfId="0" applyNumberFormat="1" applyFont="1" applyFill="1" applyBorder="1" applyAlignment="1">
      <alignment horizontal="center" vertical="center"/>
    </xf>
    <xf numFmtId="164" fontId="19" fillId="2" borderId="6" xfId="0" applyNumberFormat="1" applyFont="1" applyFill="1" applyBorder="1" applyAlignment="1">
      <alignment horizontal="center" vertical="center"/>
    </xf>
    <xf numFmtId="1" fontId="23" fillId="2" borderId="3" xfId="0" applyNumberFormat="1" applyFont="1" applyFill="1" applyBorder="1" applyAlignment="1">
      <alignment horizontal="center" vertical="center"/>
    </xf>
    <xf numFmtId="1" fontId="15" fillId="4" borderId="3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" fontId="3" fillId="4" borderId="0" xfId="0" applyNumberFormat="1" applyFont="1" applyFill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24" fillId="3" borderId="3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1" fontId="24" fillId="2" borderId="3" xfId="0" applyNumberFormat="1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164" fontId="25" fillId="2" borderId="3" xfId="0" applyNumberFormat="1" applyFont="1" applyFill="1" applyBorder="1" applyAlignment="1">
      <alignment horizontal="center" vertical="center"/>
    </xf>
    <xf numFmtId="1" fontId="25" fillId="2" borderId="3" xfId="0" applyNumberFormat="1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164" fontId="23" fillId="2" borderId="3" xfId="0" applyNumberFormat="1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164" fontId="23" fillId="2" borderId="6" xfId="0" applyNumberFormat="1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1" fontId="23" fillId="3" borderId="13" xfId="0" applyNumberFormat="1" applyFont="1" applyFill="1" applyBorder="1" applyAlignment="1">
      <alignment horizontal="center" vertical="center"/>
    </xf>
    <xf numFmtId="1" fontId="23" fillId="2" borderId="13" xfId="0" applyNumberFormat="1" applyFont="1" applyFill="1" applyBorder="1" applyAlignment="1">
      <alignment horizontal="center" vertical="center"/>
    </xf>
    <xf numFmtId="1" fontId="23" fillId="2" borderId="6" xfId="0" applyNumberFormat="1" applyFont="1" applyFill="1" applyBorder="1" applyAlignment="1">
      <alignment horizontal="center" vertical="center"/>
    </xf>
    <xf numFmtId="0" fontId="23" fillId="3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" fontId="26" fillId="2" borderId="3" xfId="0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/>
    </xf>
    <xf numFmtId="164" fontId="15" fillId="2" borderId="0" xfId="0" applyNumberFormat="1" applyFont="1" applyFill="1" applyBorder="1" applyAlignment="1">
      <alignment horizontal="center" vertical="center"/>
    </xf>
    <xf numFmtId="164" fontId="12" fillId="2" borderId="0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Border="1"/>
    <xf numFmtId="0" fontId="27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52"/>
  <sheetViews>
    <sheetView tabSelected="1" view="pageBreakPreview" zoomScale="60" zoomScaleNormal="56" zoomScalePageLayoutView="29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A1" sqref="BA1:BX65536"/>
    </sheetView>
  </sheetViews>
  <sheetFormatPr defaultColWidth="9.109375" defaultRowHeight="17.399999999999999" x14ac:dyDescent="0.3"/>
  <cols>
    <col min="1" max="1" width="4.6640625" style="179" customWidth="1"/>
    <col min="2" max="2" width="31.88671875" style="179" customWidth="1"/>
    <col min="3" max="4" width="11.21875" style="181" customWidth="1"/>
    <col min="5" max="5" width="8.44140625" style="181" customWidth="1"/>
    <col min="6" max="6" width="9" style="181" customWidth="1"/>
    <col min="7" max="7" width="11.6640625" style="179" customWidth="1"/>
    <col min="8" max="8" width="11.88671875" style="181" customWidth="1"/>
    <col min="9" max="9" width="9.33203125" style="181" customWidth="1"/>
    <col min="10" max="10" width="8.44140625" style="181" customWidth="1"/>
    <col min="11" max="11" width="11.5546875" style="181" customWidth="1"/>
    <col min="12" max="12" width="10.88671875" style="179" customWidth="1"/>
    <col min="13" max="13" width="7.88671875" style="179" customWidth="1"/>
    <col min="14" max="14" width="9" style="179" customWidth="1"/>
    <col min="15" max="15" width="10.5546875" style="179" hidden="1" customWidth="1"/>
    <col min="16" max="16" width="11.5546875" style="179" customWidth="1"/>
    <col min="17" max="17" width="12" style="179" customWidth="1"/>
    <col min="18" max="18" width="9.21875" style="179" customWidth="1"/>
    <col min="19" max="19" width="8.21875" style="179" customWidth="1"/>
    <col min="20" max="20" width="9.21875" style="179" customWidth="1"/>
    <col min="21" max="21" width="9" style="179" customWidth="1"/>
    <col min="22" max="22" width="9.6640625" style="179" customWidth="1"/>
    <col min="23" max="23" width="10.21875" style="179" customWidth="1"/>
    <col min="24" max="24" width="9.77734375" style="179" customWidth="1"/>
    <col min="25" max="25" width="10.109375" style="179" customWidth="1"/>
    <col min="26" max="26" width="10.44140625" style="179" customWidth="1"/>
    <col min="27" max="27" width="11.44140625" style="179" customWidth="1"/>
    <col min="28" max="28" width="9.77734375" style="179" customWidth="1"/>
    <col min="29" max="29" width="10" style="179" hidden="1" customWidth="1"/>
    <col min="30" max="30" width="9.6640625" style="179" customWidth="1"/>
    <col min="31" max="31" width="8.109375" style="179" customWidth="1"/>
    <col min="32" max="32" width="10.44140625" style="179" customWidth="1"/>
    <col min="33" max="33" width="9.6640625" style="179" customWidth="1"/>
    <col min="34" max="34" width="9.44140625" style="179" customWidth="1"/>
    <col min="35" max="35" width="8.44140625" style="179" customWidth="1"/>
    <col min="36" max="36" width="7.88671875" style="179" customWidth="1"/>
    <col min="37" max="37" width="8.5546875" style="179" customWidth="1"/>
    <col min="38" max="38" width="5.88671875" style="179" customWidth="1"/>
    <col min="39" max="39" width="10.44140625" style="179" customWidth="1"/>
    <col min="40" max="40" width="9.5546875" style="179" customWidth="1"/>
    <col min="41" max="42" width="7.44140625" style="179" customWidth="1"/>
    <col min="43" max="43" width="8.44140625" style="179" customWidth="1"/>
    <col min="44" max="44" width="8.88671875" style="179" customWidth="1"/>
    <col min="45" max="45" width="8.33203125" style="179" customWidth="1"/>
    <col min="46" max="46" width="9.21875" style="179" customWidth="1"/>
    <col min="47" max="47" width="6.6640625" style="179" customWidth="1"/>
    <col min="48" max="48" width="6.109375" style="179" customWidth="1"/>
    <col min="49" max="51" width="9.77734375" style="179" customWidth="1"/>
    <col min="52" max="52" width="10.77734375" style="179" customWidth="1"/>
    <col min="53" max="53" width="13.109375" style="179" hidden="1" customWidth="1"/>
    <col min="54" max="54" width="11" style="179" hidden="1" customWidth="1"/>
    <col min="55" max="55" width="10.5546875" style="179" hidden="1" customWidth="1"/>
    <col min="56" max="56" width="11.21875" style="179" hidden="1" customWidth="1"/>
    <col min="57" max="57" width="9.109375" style="184" hidden="1" customWidth="1"/>
    <col min="58" max="58" width="13.109375" style="184" hidden="1" customWidth="1"/>
    <col min="59" max="61" width="9.44140625" style="184" hidden="1" customWidth="1"/>
    <col min="62" max="62" width="1.77734375" style="184" hidden="1" customWidth="1"/>
    <col min="63" max="63" width="14.44140625" style="184" hidden="1" customWidth="1"/>
    <col min="64" max="64" width="0" style="184" hidden="1" customWidth="1"/>
    <col min="65" max="65" width="10.21875" style="184" hidden="1" customWidth="1"/>
    <col min="66" max="67" width="0" style="184" hidden="1" customWidth="1"/>
    <col min="68" max="68" width="12.21875" style="184" hidden="1" customWidth="1"/>
    <col min="69" max="69" width="0" style="184" hidden="1" customWidth="1"/>
    <col min="70" max="70" width="0.88671875" style="184" hidden="1" customWidth="1"/>
    <col min="71" max="71" width="9.5546875" style="184" hidden="1" customWidth="1"/>
    <col min="72" max="73" width="0" style="184" hidden="1" customWidth="1"/>
    <col min="74" max="74" width="12.21875" style="184" hidden="1" customWidth="1"/>
    <col min="75" max="76" width="0" style="184" hidden="1" customWidth="1"/>
    <col min="77" max="16384" width="9.109375" style="184"/>
  </cols>
  <sheetData>
    <row r="1" spans="1:74" s="1" customFormat="1" ht="73.5" customHeight="1" x14ac:dyDescent="0.25">
      <c r="B1" s="2"/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2"/>
      <c r="X1" s="2"/>
      <c r="Z1" s="3" t="s">
        <v>0</v>
      </c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4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5"/>
      <c r="BF1" s="5"/>
      <c r="BG1" s="5"/>
      <c r="BH1" s="5"/>
      <c r="BI1" s="5"/>
      <c r="BJ1" s="5"/>
      <c r="BK1" s="5"/>
    </row>
    <row r="2" spans="1:74" s="32" customFormat="1" ht="29.25" customHeight="1" x14ac:dyDescent="0.4">
      <c r="A2" s="6"/>
      <c r="B2" s="6" t="s">
        <v>1</v>
      </c>
      <c r="C2" s="7" t="s">
        <v>2</v>
      </c>
      <c r="D2" s="7"/>
      <c r="E2" s="7"/>
      <c r="F2" s="7"/>
      <c r="G2" s="8" t="s">
        <v>3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10"/>
      <c r="T2" s="11" t="s">
        <v>4</v>
      </c>
      <c r="U2" s="12"/>
      <c r="V2" s="13" t="s">
        <v>5</v>
      </c>
      <c r="W2" s="14" t="s">
        <v>6</v>
      </c>
      <c r="X2" s="15" t="s">
        <v>7</v>
      </c>
      <c r="Y2" s="15"/>
      <c r="Z2" s="16" t="s">
        <v>8</v>
      </c>
      <c r="AA2" s="17"/>
      <c r="AB2" s="17"/>
      <c r="AC2" s="17"/>
      <c r="AD2" s="17"/>
      <c r="AE2" s="17"/>
      <c r="AF2" s="17"/>
      <c r="AG2" s="17"/>
      <c r="AH2" s="17"/>
      <c r="AI2" s="18"/>
      <c r="AJ2" s="19" t="s">
        <v>9</v>
      </c>
      <c r="AK2" s="20"/>
      <c r="AL2" s="21"/>
      <c r="AM2" s="22" t="s">
        <v>10</v>
      </c>
      <c r="AN2" s="23"/>
      <c r="AO2" s="23"/>
      <c r="AP2" s="24"/>
      <c r="AQ2" s="25" t="s">
        <v>11</v>
      </c>
      <c r="AR2" s="25"/>
      <c r="AS2" s="25"/>
      <c r="AT2" s="25"/>
      <c r="AU2" s="25"/>
      <c r="AV2" s="25"/>
      <c r="AW2" s="26" t="s">
        <v>12</v>
      </c>
      <c r="AX2" s="27"/>
      <c r="AY2" s="28" t="s">
        <v>13</v>
      </c>
      <c r="AZ2" s="29" t="s">
        <v>14</v>
      </c>
      <c r="BA2" s="30" t="s">
        <v>15</v>
      </c>
      <c r="BB2" s="31"/>
      <c r="BC2" s="31"/>
      <c r="BD2" s="31"/>
    </row>
    <row r="3" spans="1:74" s="55" customFormat="1" ht="39" customHeight="1" x14ac:dyDescent="0.4">
      <c r="A3" s="33"/>
      <c r="B3" s="33"/>
      <c r="C3" s="7"/>
      <c r="D3" s="7"/>
      <c r="E3" s="7"/>
      <c r="F3" s="7"/>
      <c r="G3" s="34" t="s">
        <v>16</v>
      </c>
      <c r="H3" s="34"/>
      <c r="I3" s="34"/>
      <c r="J3" s="34"/>
      <c r="K3" s="34" t="s">
        <v>17</v>
      </c>
      <c r="L3" s="34"/>
      <c r="M3" s="34"/>
      <c r="N3" s="34"/>
      <c r="O3" s="35" t="s">
        <v>18</v>
      </c>
      <c r="P3" s="35"/>
      <c r="Q3" s="35"/>
      <c r="R3" s="35"/>
      <c r="S3" s="35"/>
      <c r="T3" s="36" t="s">
        <v>19</v>
      </c>
      <c r="U3" s="37"/>
      <c r="V3" s="13"/>
      <c r="W3" s="38"/>
      <c r="X3" s="15"/>
      <c r="Y3" s="15"/>
      <c r="Z3" s="39"/>
      <c r="AA3" s="40"/>
      <c r="AB3" s="40"/>
      <c r="AC3" s="40"/>
      <c r="AD3" s="40"/>
      <c r="AE3" s="40"/>
      <c r="AF3" s="40"/>
      <c r="AG3" s="40"/>
      <c r="AH3" s="40"/>
      <c r="AI3" s="41"/>
      <c r="AJ3" s="42"/>
      <c r="AK3" s="43"/>
      <c r="AL3" s="44"/>
      <c r="AM3" s="45"/>
      <c r="AN3" s="46"/>
      <c r="AO3" s="46"/>
      <c r="AP3" s="47"/>
      <c r="AQ3" s="48" t="s">
        <v>20</v>
      </c>
      <c r="AR3" s="48"/>
      <c r="AS3" s="48" t="s">
        <v>21</v>
      </c>
      <c r="AT3" s="48"/>
      <c r="AU3" s="49"/>
      <c r="AV3" s="50"/>
      <c r="AW3" s="51"/>
      <c r="AX3" s="52"/>
      <c r="AY3" s="53"/>
      <c r="AZ3" s="54"/>
      <c r="BA3" s="30"/>
      <c r="BB3" s="31"/>
      <c r="BC3" s="31"/>
      <c r="BD3" s="31"/>
      <c r="BL3" s="56" t="s">
        <v>22</v>
      </c>
      <c r="BM3" s="56"/>
      <c r="BN3" s="56"/>
      <c r="BO3" s="56"/>
      <c r="BP3" s="56"/>
      <c r="BQ3" s="56"/>
      <c r="BR3" s="56"/>
    </row>
    <row r="4" spans="1:74" s="55" customFormat="1" ht="67.2" customHeight="1" x14ac:dyDescent="0.3">
      <c r="A4" s="57"/>
      <c r="B4" s="33"/>
      <c r="C4" s="58" t="s">
        <v>23</v>
      </c>
      <c r="D4" s="59" t="s">
        <v>24</v>
      </c>
      <c r="E4" s="59" t="s">
        <v>25</v>
      </c>
      <c r="F4" s="59" t="s">
        <v>26</v>
      </c>
      <c r="G4" s="60" t="s">
        <v>23</v>
      </c>
      <c r="H4" s="61" t="s">
        <v>24</v>
      </c>
      <c r="I4" s="61" t="s">
        <v>25</v>
      </c>
      <c r="J4" s="59" t="s">
        <v>27</v>
      </c>
      <c r="K4" s="58" t="s">
        <v>23</v>
      </c>
      <c r="L4" s="62" t="s">
        <v>24</v>
      </c>
      <c r="M4" s="61" t="s">
        <v>25</v>
      </c>
      <c r="N4" s="59" t="s">
        <v>27</v>
      </c>
      <c r="O4" s="63" t="s">
        <v>28</v>
      </c>
      <c r="P4" s="64" t="s">
        <v>29</v>
      </c>
      <c r="Q4" s="59" t="s">
        <v>24</v>
      </c>
      <c r="R4" s="59" t="s">
        <v>25</v>
      </c>
      <c r="S4" s="59" t="s">
        <v>30</v>
      </c>
      <c r="T4" s="65" t="s">
        <v>31</v>
      </c>
      <c r="U4" s="65" t="s">
        <v>32</v>
      </c>
      <c r="V4" s="7"/>
      <c r="W4" s="48"/>
      <c r="X4" s="66" t="s">
        <v>33</v>
      </c>
      <c r="Y4" s="66" t="s">
        <v>34</v>
      </c>
      <c r="Z4" s="67" t="s">
        <v>35</v>
      </c>
      <c r="AA4" s="68" t="s">
        <v>36</v>
      </c>
      <c r="AB4" s="63" t="s">
        <v>37</v>
      </c>
      <c r="AC4" s="63" t="s">
        <v>38</v>
      </c>
      <c r="AD4" s="59" t="s">
        <v>39</v>
      </c>
      <c r="AE4" s="69" t="s">
        <v>13</v>
      </c>
      <c r="AF4" s="70" t="s">
        <v>40</v>
      </c>
      <c r="AG4" s="70" t="s">
        <v>41</v>
      </c>
      <c r="AH4" s="59" t="s">
        <v>42</v>
      </c>
      <c r="AI4" s="63" t="s">
        <v>43</v>
      </c>
      <c r="AJ4" s="71" t="s">
        <v>23</v>
      </c>
      <c r="AK4" s="72" t="s">
        <v>24</v>
      </c>
      <c r="AL4" s="72" t="s">
        <v>25</v>
      </c>
      <c r="AM4" s="64" t="s">
        <v>23</v>
      </c>
      <c r="AN4" s="63" t="s">
        <v>24</v>
      </c>
      <c r="AO4" s="63" t="s">
        <v>25</v>
      </c>
      <c r="AP4" s="63" t="s">
        <v>13</v>
      </c>
      <c r="AQ4" s="64" t="s">
        <v>23</v>
      </c>
      <c r="AR4" s="63" t="s">
        <v>24</v>
      </c>
      <c r="AS4" s="64" t="s">
        <v>23</v>
      </c>
      <c r="AT4" s="63" t="s">
        <v>24</v>
      </c>
      <c r="AU4" s="72" t="s">
        <v>44</v>
      </c>
      <c r="AV4" s="72" t="s">
        <v>45</v>
      </c>
      <c r="AW4" s="71" t="s">
        <v>23</v>
      </c>
      <c r="AX4" s="72" t="s">
        <v>24</v>
      </c>
      <c r="AY4" s="73"/>
      <c r="AZ4" s="74"/>
      <c r="BA4" s="37"/>
      <c r="BB4" s="75" t="s">
        <v>46</v>
      </c>
      <c r="BC4" s="75" t="s">
        <v>47</v>
      </c>
      <c r="BD4" s="75" t="s">
        <v>48</v>
      </c>
      <c r="BF4" s="55" t="s">
        <v>49</v>
      </c>
      <c r="BG4" s="55" t="s">
        <v>16</v>
      </c>
      <c r="BH4" s="55" t="s">
        <v>17</v>
      </c>
      <c r="BI4" s="55" t="s">
        <v>50</v>
      </c>
      <c r="BK4" s="76" t="s">
        <v>51</v>
      </c>
      <c r="BL4" s="55" t="s">
        <v>52</v>
      </c>
      <c r="BM4" s="76" t="s">
        <v>53</v>
      </c>
      <c r="BN4" s="76" t="s">
        <v>54</v>
      </c>
      <c r="BO4" s="76" t="s">
        <v>55</v>
      </c>
      <c r="BP4" s="76" t="s">
        <v>56</v>
      </c>
      <c r="BQ4" s="76" t="s">
        <v>57</v>
      </c>
      <c r="BR4" s="55" t="s">
        <v>58</v>
      </c>
      <c r="BS4" s="55" t="s">
        <v>59</v>
      </c>
      <c r="BT4" s="77" t="s">
        <v>60</v>
      </c>
      <c r="BV4" s="76" t="s">
        <v>61</v>
      </c>
    </row>
    <row r="5" spans="1:74" s="94" customFormat="1" ht="29.25" customHeight="1" x14ac:dyDescent="0.25">
      <c r="A5" s="78">
        <v>1</v>
      </c>
      <c r="B5" s="79" t="s">
        <v>62</v>
      </c>
      <c r="C5" s="80">
        <v>4930</v>
      </c>
      <c r="D5" s="81">
        <v>4930</v>
      </c>
      <c r="E5" s="82">
        <f>D5/C5*100</f>
        <v>100</v>
      </c>
      <c r="F5" s="82">
        <f t="shared" ref="F5:F31" si="0">D5-BF5</f>
        <v>0</v>
      </c>
      <c r="G5" s="80">
        <v>2070</v>
      </c>
      <c r="H5" s="81">
        <v>2070</v>
      </c>
      <c r="I5" s="82">
        <f>H5/G5*100</f>
        <v>100</v>
      </c>
      <c r="J5" s="82">
        <f t="shared" ref="J5:J31" si="1">H5-BG5</f>
        <v>0</v>
      </c>
      <c r="K5" s="80">
        <v>15300</v>
      </c>
      <c r="L5" s="82">
        <v>33696</v>
      </c>
      <c r="M5" s="82">
        <f>L5/K5*100</f>
        <v>220.23529411764704</v>
      </c>
      <c r="N5" s="82">
        <f t="shared" ref="N5:N31" si="2">L5-BH5</f>
        <v>0</v>
      </c>
      <c r="O5" s="81">
        <v>15100</v>
      </c>
      <c r="P5" s="80">
        <v>20080</v>
      </c>
      <c r="Q5" s="81">
        <v>350</v>
      </c>
      <c r="R5" s="82">
        <f>Q5/P5*100</f>
        <v>1.7430278884462149</v>
      </c>
      <c r="S5" s="81">
        <f t="shared" ref="S5:S31" si="3">Q5-BI5</f>
        <v>0</v>
      </c>
      <c r="T5" s="78">
        <v>1404</v>
      </c>
      <c r="U5" s="78">
        <v>2324</v>
      </c>
      <c r="V5" s="83">
        <f>((H5*0.45)+(L5*0.34)+(Q5/1.33*0.18)+(U5*0.2))/BA5*10</f>
        <v>36.185998376024216</v>
      </c>
      <c r="W5" s="84">
        <v>1263</v>
      </c>
      <c r="X5" s="81"/>
      <c r="Y5" s="84">
        <v>2970</v>
      </c>
      <c r="Z5" s="85">
        <v>6664</v>
      </c>
      <c r="AA5" s="86">
        <f>AB5+AD5</f>
        <v>5919</v>
      </c>
      <c r="AB5" s="84">
        <v>474</v>
      </c>
      <c r="AC5" s="84"/>
      <c r="AD5" s="84">
        <v>5445</v>
      </c>
      <c r="AE5" s="84">
        <f t="shared" ref="AE5:AE28" si="4">AD5-BK5</f>
        <v>0</v>
      </c>
      <c r="AF5" s="84">
        <v>12796.6</v>
      </c>
      <c r="AG5" s="83">
        <f t="shared" ref="AG5:AG31" si="5">AF5/AD5*10</f>
        <v>23.501561065197428</v>
      </c>
      <c r="AH5" s="87">
        <f>AA5/Z5*100</f>
        <v>88.820528211284511</v>
      </c>
      <c r="AI5" s="88"/>
      <c r="AJ5" s="89"/>
      <c r="AK5" s="88"/>
      <c r="AL5" s="88"/>
      <c r="AM5" s="90">
        <v>6000</v>
      </c>
      <c r="AN5" s="88">
        <v>720</v>
      </c>
      <c r="AO5" s="87">
        <f>AN5/AM5*100</f>
        <v>12</v>
      </c>
      <c r="AP5" s="88">
        <f>AN5-BS5</f>
        <v>0</v>
      </c>
      <c r="AQ5" s="89">
        <v>445</v>
      </c>
      <c r="AR5" s="88">
        <v>445</v>
      </c>
      <c r="AS5" s="89">
        <v>1330</v>
      </c>
      <c r="AT5" s="88">
        <v>1038</v>
      </c>
      <c r="AU5" s="91"/>
      <c r="AV5" s="91"/>
      <c r="AW5" s="92">
        <v>1500</v>
      </c>
      <c r="AX5" s="91">
        <v>1117</v>
      </c>
      <c r="AY5" s="91">
        <f>AX5-BT5</f>
        <v>0</v>
      </c>
      <c r="AZ5" s="91">
        <v>45</v>
      </c>
      <c r="BA5" s="91">
        <f>BB5+BD5</f>
        <v>3565</v>
      </c>
      <c r="BB5" s="93">
        <f>1230+643</f>
        <v>1873</v>
      </c>
      <c r="BC5" s="93">
        <f>2313+507</f>
        <v>2820</v>
      </c>
      <c r="BD5" s="91">
        <f>BC5*0.6</f>
        <v>1692</v>
      </c>
      <c r="BF5" s="84">
        <v>4930</v>
      </c>
      <c r="BG5" s="95">
        <v>2070</v>
      </c>
      <c r="BH5" s="96">
        <v>33696</v>
      </c>
      <c r="BI5" s="95">
        <v>350</v>
      </c>
      <c r="BK5" s="95">
        <v>5445</v>
      </c>
      <c r="BL5" s="94">
        <v>797</v>
      </c>
      <c r="BM5" s="94">
        <v>417</v>
      </c>
      <c r="BN5" s="94">
        <v>533</v>
      </c>
      <c r="BP5" s="94">
        <v>3333</v>
      </c>
      <c r="BQ5" s="97">
        <v>150</v>
      </c>
      <c r="BR5" s="94">
        <f>(BL5+BM5+BN5+BO5+BP5)-BQ5</f>
        <v>4930</v>
      </c>
      <c r="BS5" s="94">
        <v>720</v>
      </c>
      <c r="BT5" s="95">
        <v>1117</v>
      </c>
      <c r="BV5" s="98">
        <f t="shared" ref="BV5:BV28" si="6">AD5-T5</f>
        <v>4041</v>
      </c>
    </row>
    <row r="6" spans="1:74" s="94" customFormat="1" ht="29.25" customHeight="1" x14ac:dyDescent="0.25">
      <c r="A6" s="78">
        <v>2</v>
      </c>
      <c r="B6" s="79" t="s">
        <v>63</v>
      </c>
      <c r="C6" s="80"/>
      <c r="D6" s="81"/>
      <c r="E6" s="82"/>
      <c r="F6" s="82">
        <f t="shared" si="0"/>
        <v>0</v>
      </c>
      <c r="G6" s="80"/>
      <c r="H6" s="81"/>
      <c r="I6" s="82"/>
      <c r="J6" s="82">
        <f t="shared" si="1"/>
        <v>0</v>
      </c>
      <c r="K6" s="80"/>
      <c r="L6" s="81"/>
      <c r="M6" s="82"/>
      <c r="N6" s="82">
        <f t="shared" si="2"/>
        <v>0</v>
      </c>
      <c r="O6" s="81"/>
      <c r="P6" s="80"/>
      <c r="Q6" s="81"/>
      <c r="R6" s="82"/>
      <c r="S6" s="81">
        <f t="shared" si="3"/>
        <v>0</v>
      </c>
      <c r="T6" s="78"/>
      <c r="U6" s="78"/>
      <c r="V6" s="83"/>
      <c r="W6" s="83"/>
      <c r="X6" s="81"/>
      <c r="Y6" s="83"/>
      <c r="Z6" s="85">
        <v>836</v>
      </c>
      <c r="AA6" s="86">
        <f t="shared" ref="AA6:AA27" si="7">AB6+AD6</f>
        <v>836</v>
      </c>
      <c r="AB6" s="84"/>
      <c r="AC6" s="84"/>
      <c r="AD6" s="84">
        <v>836</v>
      </c>
      <c r="AE6" s="84">
        <f t="shared" si="4"/>
        <v>0</v>
      </c>
      <c r="AF6" s="84">
        <v>1923</v>
      </c>
      <c r="AG6" s="83">
        <f t="shared" si="5"/>
        <v>23.002392344497608</v>
      </c>
      <c r="AH6" s="87">
        <f t="shared" ref="AH6:AH25" si="8">AA6/Z6*100</f>
        <v>100</v>
      </c>
      <c r="AI6" s="88"/>
      <c r="AJ6" s="99"/>
      <c r="AK6" s="87"/>
      <c r="AL6" s="87"/>
      <c r="AM6" s="90">
        <v>986</v>
      </c>
      <c r="AN6" s="100"/>
      <c r="AO6" s="87">
        <f t="shared" ref="AO6:AO31" si="9">AN6/AM6*100</f>
        <v>0</v>
      </c>
      <c r="AP6" s="88">
        <f t="shared" ref="AP6:AP31" si="10">AN6-BS6</f>
        <v>0</v>
      </c>
      <c r="AQ6" s="89">
        <v>0</v>
      </c>
      <c r="AR6" s="87"/>
      <c r="AS6" s="89">
        <v>255</v>
      </c>
      <c r="AT6" s="88">
        <v>200</v>
      </c>
      <c r="AU6" s="91"/>
      <c r="AV6" s="91"/>
      <c r="AW6" s="92">
        <v>0</v>
      </c>
      <c r="AX6" s="91"/>
      <c r="AY6" s="91">
        <f t="shared" ref="AY6:AY31" si="11">AX6-BT6</f>
        <v>0</v>
      </c>
      <c r="AZ6" s="91"/>
      <c r="BA6" s="91">
        <f t="shared" ref="BA6:BA28" si="12">BB6+BD6</f>
        <v>0</v>
      </c>
      <c r="BB6" s="93"/>
      <c r="BC6" s="93"/>
      <c r="BD6" s="91">
        <f t="shared" ref="BD6:BD28" si="13">BC6*0.6</f>
        <v>0</v>
      </c>
      <c r="BF6" s="84"/>
      <c r="BG6" s="95"/>
      <c r="BH6" s="95"/>
      <c r="BI6" s="95"/>
      <c r="BK6" s="95">
        <v>836</v>
      </c>
      <c r="BR6" s="94">
        <f t="shared" ref="BR6:BR28" si="14">(BL6+BM6+BN6+BO6+BP6)-BQ6</f>
        <v>0</v>
      </c>
      <c r="BT6" s="95"/>
      <c r="BV6" s="98">
        <f t="shared" si="6"/>
        <v>836</v>
      </c>
    </row>
    <row r="7" spans="1:74" s="94" customFormat="1" ht="29.25" customHeight="1" x14ac:dyDescent="0.25">
      <c r="A7" s="78">
        <v>3</v>
      </c>
      <c r="B7" s="79" t="s">
        <v>64</v>
      </c>
      <c r="C7" s="80">
        <v>1757</v>
      </c>
      <c r="D7" s="81">
        <v>1757</v>
      </c>
      <c r="E7" s="82">
        <f t="shared" ref="E7:E31" si="15">D7/C7*100</f>
        <v>100</v>
      </c>
      <c r="F7" s="82">
        <f t="shared" si="0"/>
        <v>0</v>
      </c>
      <c r="G7" s="80">
        <v>640</v>
      </c>
      <c r="H7" s="81">
        <v>849</v>
      </c>
      <c r="I7" s="82">
        <f t="shared" ref="I7:I21" si="16">H7/G7*100</f>
        <v>132.65625</v>
      </c>
      <c r="J7" s="82">
        <f t="shared" si="1"/>
        <v>0</v>
      </c>
      <c r="K7" s="80">
        <v>4000</v>
      </c>
      <c r="L7" s="82">
        <v>9110</v>
      </c>
      <c r="M7" s="82">
        <f t="shared" ref="M7:M25" si="17">L7/K7*100</f>
        <v>227.75</v>
      </c>
      <c r="N7" s="82">
        <f t="shared" si="2"/>
        <v>0</v>
      </c>
      <c r="O7" s="81">
        <v>10000</v>
      </c>
      <c r="P7" s="80">
        <v>13300</v>
      </c>
      <c r="Q7" s="81">
        <v>5847</v>
      </c>
      <c r="R7" s="82">
        <f t="shared" ref="R7:R31" si="18">Q7/P7*100</f>
        <v>43.962406015037594</v>
      </c>
      <c r="S7" s="81">
        <f t="shared" si="3"/>
        <v>0</v>
      </c>
      <c r="T7" s="84">
        <v>750</v>
      </c>
      <c r="U7" s="84">
        <v>1093</v>
      </c>
      <c r="V7" s="83">
        <f t="shared" ref="V7:V18" si="19">((H7*0.45)+(L7*0.34)+(Q7/1.33*0.18)+(U7*0.2))/BA7*10</f>
        <v>29.076251996571749</v>
      </c>
      <c r="W7" s="84">
        <v>400</v>
      </c>
      <c r="X7" s="82">
        <v>660</v>
      </c>
      <c r="Y7" s="84">
        <v>905</v>
      </c>
      <c r="Z7" s="85">
        <v>1788</v>
      </c>
      <c r="AA7" s="86">
        <f t="shared" si="7"/>
        <v>1530</v>
      </c>
      <c r="AB7" s="84">
        <v>82</v>
      </c>
      <c r="AC7" s="84"/>
      <c r="AD7" s="84">
        <v>1448</v>
      </c>
      <c r="AE7" s="84">
        <f t="shared" si="4"/>
        <v>20</v>
      </c>
      <c r="AF7" s="84">
        <v>3951</v>
      </c>
      <c r="AG7" s="83">
        <f t="shared" si="5"/>
        <v>27.285911602209943</v>
      </c>
      <c r="AH7" s="87">
        <f t="shared" si="8"/>
        <v>85.570469798657726</v>
      </c>
      <c r="AI7" s="88">
        <v>4</v>
      </c>
      <c r="AJ7" s="99"/>
      <c r="AK7" s="87"/>
      <c r="AL7" s="87"/>
      <c r="AM7" s="90">
        <v>1500</v>
      </c>
      <c r="AN7" s="101">
        <v>447</v>
      </c>
      <c r="AO7" s="87">
        <f t="shared" si="9"/>
        <v>29.799999999999997</v>
      </c>
      <c r="AP7" s="88">
        <f t="shared" si="10"/>
        <v>15</v>
      </c>
      <c r="AQ7" s="89">
        <v>85</v>
      </c>
      <c r="AR7" s="88">
        <v>85</v>
      </c>
      <c r="AS7" s="89">
        <v>389</v>
      </c>
      <c r="AT7" s="88">
        <v>389</v>
      </c>
      <c r="AU7" s="91"/>
      <c r="AV7" s="91"/>
      <c r="AW7" s="92">
        <v>400</v>
      </c>
      <c r="AX7" s="91">
        <v>400</v>
      </c>
      <c r="AY7" s="91">
        <f t="shared" si="11"/>
        <v>0</v>
      </c>
      <c r="AZ7" s="91"/>
      <c r="BA7" s="91">
        <f t="shared" si="12"/>
        <v>1544</v>
      </c>
      <c r="BB7" s="93">
        <v>800</v>
      </c>
      <c r="BC7" s="93">
        <v>1240</v>
      </c>
      <c r="BD7" s="91">
        <f t="shared" si="13"/>
        <v>744</v>
      </c>
      <c r="BF7" s="84">
        <v>1757</v>
      </c>
      <c r="BG7" s="95">
        <v>849</v>
      </c>
      <c r="BH7" s="96">
        <v>9110</v>
      </c>
      <c r="BI7" s="95">
        <v>5847</v>
      </c>
      <c r="BK7" s="95">
        <v>1428</v>
      </c>
      <c r="BL7" s="94">
        <v>353</v>
      </c>
      <c r="BO7" s="94">
        <v>54</v>
      </c>
      <c r="BP7" s="94">
        <v>1470</v>
      </c>
      <c r="BQ7" s="94">
        <v>120</v>
      </c>
      <c r="BR7" s="94">
        <f t="shared" si="14"/>
        <v>1757</v>
      </c>
      <c r="BS7" s="94">
        <v>432</v>
      </c>
      <c r="BT7" s="95">
        <v>400</v>
      </c>
      <c r="BV7" s="98">
        <f t="shared" si="6"/>
        <v>698</v>
      </c>
    </row>
    <row r="8" spans="1:74" s="94" customFormat="1" ht="29.25" customHeight="1" x14ac:dyDescent="0.25">
      <c r="A8" s="78">
        <v>4</v>
      </c>
      <c r="B8" s="79" t="s">
        <v>65</v>
      </c>
      <c r="C8" s="80">
        <v>1727</v>
      </c>
      <c r="D8" s="81">
        <v>1727</v>
      </c>
      <c r="E8" s="82">
        <f t="shared" si="15"/>
        <v>100</v>
      </c>
      <c r="F8" s="82">
        <f t="shared" si="0"/>
        <v>0</v>
      </c>
      <c r="G8" s="80">
        <v>620</v>
      </c>
      <c r="H8" s="81">
        <v>359</v>
      </c>
      <c r="I8" s="82">
        <f t="shared" si="16"/>
        <v>57.903225806451609</v>
      </c>
      <c r="J8" s="82">
        <f t="shared" si="1"/>
        <v>0</v>
      </c>
      <c r="K8" s="80"/>
      <c r="L8" s="81">
        <v>2000</v>
      </c>
      <c r="M8" s="82"/>
      <c r="N8" s="82">
        <f t="shared" si="2"/>
        <v>0</v>
      </c>
      <c r="O8" s="81">
        <v>3300</v>
      </c>
      <c r="P8" s="80">
        <v>4390</v>
      </c>
      <c r="Q8" s="81">
        <v>3250</v>
      </c>
      <c r="R8" s="82">
        <f t="shared" si="18"/>
        <v>74.031890660592254</v>
      </c>
      <c r="S8" s="81">
        <f t="shared" si="3"/>
        <v>150</v>
      </c>
      <c r="T8" s="78">
        <v>180</v>
      </c>
      <c r="U8" s="78">
        <v>110</v>
      </c>
      <c r="V8" s="83">
        <f t="shared" si="19"/>
        <v>25.64737552263184</v>
      </c>
      <c r="W8" s="84">
        <v>170</v>
      </c>
      <c r="X8" s="81"/>
      <c r="Y8" s="84"/>
      <c r="Z8" s="85">
        <v>634</v>
      </c>
      <c r="AA8" s="86">
        <f t="shared" si="7"/>
        <v>505</v>
      </c>
      <c r="AB8" s="84"/>
      <c r="AC8" s="84"/>
      <c r="AD8" s="84">
        <v>505</v>
      </c>
      <c r="AE8" s="84">
        <f t="shared" si="4"/>
        <v>0</v>
      </c>
      <c r="AF8" s="84">
        <v>435</v>
      </c>
      <c r="AG8" s="83">
        <f t="shared" si="5"/>
        <v>8.6138613861386144</v>
      </c>
      <c r="AH8" s="87">
        <f t="shared" si="8"/>
        <v>79.652996845425875</v>
      </c>
      <c r="AI8" s="88"/>
      <c r="AJ8" s="89"/>
      <c r="AK8" s="88"/>
      <c r="AL8" s="88"/>
      <c r="AM8" s="90">
        <v>500</v>
      </c>
      <c r="AN8" s="101">
        <v>310</v>
      </c>
      <c r="AO8" s="87">
        <f t="shared" si="9"/>
        <v>62</v>
      </c>
      <c r="AP8" s="88">
        <f t="shared" si="10"/>
        <v>20</v>
      </c>
      <c r="AQ8" s="89">
        <v>92</v>
      </c>
      <c r="AR8" s="88"/>
      <c r="AS8" s="89">
        <v>77</v>
      </c>
      <c r="AT8" s="88">
        <v>5</v>
      </c>
      <c r="AU8" s="91"/>
      <c r="AV8" s="91"/>
      <c r="AW8" s="92">
        <v>300</v>
      </c>
      <c r="AX8" s="91">
        <v>170</v>
      </c>
      <c r="AY8" s="91">
        <f t="shared" si="11"/>
        <v>0</v>
      </c>
      <c r="AZ8" s="91"/>
      <c r="BA8" s="91">
        <f t="shared" si="12"/>
        <v>508.2</v>
      </c>
      <c r="BB8" s="91">
        <v>255</v>
      </c>
      <c r="BC8" s="91">
        <v>422</v>
      </c>
      <c r="BD8" s="91">
        <f t="shared" si="13"/>
        <v>253.2</v>
      </c>
      <c r="BF8" s="84">
        <v>1727</v>
      </c>
      <c r="BG8" s="95">
        <v>359</v>
      </c>
      <c r="BH8" s="95">
        <v>2000</v>
      </c>
      <c r="BI8" s="95">
        <v>3100</v>
      </c>
      <c r="BK8" s="95">
        <v>505</v>
      </c>
      <c r="BL8" s="94">
        <v>72</v>
      </c>
      <c r="BN8" s="94">
        <v>193</v>
      </c>
      <c r="BO8" s="94">
        <v>40</v>
      </c>
      <c r="BP8" s="94">
        <v>1452</v>
      </c>
      <c r="BQ8" s="94">
        <v>30</v>
      </c>
      <c r="BR8" s="94">
        <f t="shared" si="14"/>
        <v>1727</v>
      </c>
      <c r="BS8" s="94">
        <v>290</v>
      </c>
      <c r="BT8" s="95">
        <v>170</v>
      </c>
      <c r="BV8" s="98">
        <f t="shared" si="6"/>
        <v>325</v>
      </c>
    </row>
    <row r="9" spans="1:74" s="94" customFormat="1" ht="29.25" customHeight="1" x14ac:dyDescent="0.25">
      <c r="A9" s="78">
        <v>5</v>
      </c>
      <c r="B9" s="79" t="s">
        <v>66</v>
      </c>
      <c r="C9" s="80">
        <v>1465</v>
      </c>
      <c r="D9" s="81">
        <v>1465</v>
      </c>
      <c r="E9" s="82">
        <f t="shared" si="15"/>
        <v>100</v>
      </c>
      <c r="F9" s="82">
        <f t="shared" si="0"/>
        <v>0</v>
      </c>
      <c r="G9" s="80">
        <v>600</v>
      </c>
      <c r="H9" s="81">
        <v>851</v>
      </c>
      <c r="I9" s="82">
        <f t="shared" si="16"/>
        <v>141.83333333333331</v>
      </c>
      <c r="J9" s="82">
        <f t="shared" si="1"/>
        <v>0</v>
      </c>
      <c r="K9" s="80">
        <v>1300</v>
      </c>
      <c r="L9" s="81">
        <v>3946</v>
      </c>
      <c r="M9" s="82">
        <f t="shared" si="17"/>
        <v>303.53846153846155</v>
      </c>
      <c r="N9" s="82">
        <f t="shared" si="2"/>
        <v>0</v>
      </c>
      <c r="O9" s="81">
        <v>4700</v>
      </c>
      <c r="P9" s="80">
        <v>6250</v>
      </c>
      <c r="Q9" s="81">
        <v>3686</v>
      </c>
      <c r="R9" s="82">
        <f t="shared" si="18"/>
        <v>58.975999999999992</v>
      </c>
      <c r="S9" s="81">
        <f t="shared" si="3"/>
        <v>0</v>
      </c>
      <c r="T9" s="78">
        <v>840</v>
      </c>
      <c r="U9" s="78">
        <v>320</v>
      </c>
      <c r="V9" s="83">
        <f t="shared" si="19"/>
        <v>27.231513605442178</v>
      </c>
      <c r="W9" s="84">
        <v>119</v>
      </c>
      <c r="X9" s="81">
        <v>365</v>
      </c>
      <c r="Y9" s="84">
        <v>2412</v>
      </c>
      <c r="Z9" s="85">
        <v>1880</v>
      </c>
      <c r="AA9" s="86">
        <f t="shared" si="7"/>
        <v>1201</v>
      </c>
      <c r="AB9" s="84"/>
      <c r="AC9" s="84"/>
      <c r="AD9" s="84">
        <v>1201</v>
      </c>
      <c r="AE9" s="84">
        <f t="shared" si="4"/>
        <v>34</v>
      </c>
      <c r="AF9" s="84">
        <v>2910</v>
      </c>
      <c r="AG9" s="83">
        <f t="shared" si="5"/>
        <v>24.229808492922565</v>
      </c>
      <c r="AH9" s="87">
        <f t="shared" si="8"/>
        <v>63.882978723404257</v>
      </c>
      <c r="AI9" s="88">
        <v>5</v>
      </c>
      <c r="AJ9" s="89"/>
      <c r="AK9" s="88"/>
      <c r="AL9" s="88"/>
      <c r="AM9" s="90">
        <v>1300</v>
      </c>
      <c r="AN9" s="88">
        <v>410</v>
      </c>
      <c r="AO9" s="87">
        <f t="shared" si="9"/>
        <v>31.538461538461537</v>
      </c>
      <c r="AP9" s="88">
        <f t="shared" si="10"/>
        <v>0</v>
      </c>
      <c r="AQ9" s="89">
        <v>107</v>
      </c>
      <c r="AR9" s="88">
        <v>125</v>
      </c>
      <c r="AS9" s="89">
        <v>381</v>
      </c>
      <c r="AT9" s="88">
        <v>182</v>
      </c>
      <c r="AU9" s="91"/>
      <c r="AV9" s="91"/>
      <c r="AW9" s="92">
        <v>400</v>
      </c>
      <c r="AX9" s="91">
        <v>140</v>
      </c>
      <c r="AY9" s="91">
        <f t="shared" si="11"/>
        <v>0</v>
      </c>
      <c r="AZ9" s="91"/>
      <c r="BA9" s="91">
        <f t="shared" si="12"/>
        <v>840</v>
      </c>
      <c r="BB9" s="93">
        <v>450</v>
      </c>
      <c r="BC9" s="93">
        <v>650</v>
      </c>
      <c r="BD9" s="91">
        <f t="shared" si="13"/>
        <v>390</v>
      </c>
      <c r="BF9" s="84">
        <v>1465</v>
      </c>
      <c r="BG9" s="95">
        <v>851</v>
      </c>
      <c r="BH9" s="95">
        <v>3946</v>
      </c>
      <c r="BI9" s="95">
        <v>3686</v>
      </c>
      <c r="BK9" s="95">
        <v>1167</v>
      </c>
      <c r="BM9" s="94">
        <v>20</v>
      </c>
      <c r="BO9" s="94">
        <v>190</v>
      </c>
      <c r="BP9" s="94">
        <v>1285</v>
      </c>
      <c r="BQ9" s="94">
        <v>30</v>
      </c>
      <c r="BR9" s="94">
        <f t="shared" si="14"/>
        <v>1465</v>
      </c>
      <c r="BS9" s="94">
        <v>410</v>
      </c>
      <c r="BT9" s="95">
        <v>140</v>
      </c>
      <c r="BV9" s="98">
        <f t="shared" si="6"/>
        <v>361</v>
      </c>
    </row>
    <row r="10" spans="1:74" s="94" customFormat="1" ht="29.25" customHeight="1" x14ac:dyDescent="0.25">
      <c r="A10" s="78">
        <v>6</v>
      </c>
      <c r="B10" s="79" t="s">
        <v>67</v>
      </c>
      <c r="C10" s="80">
        <v>794</v>
      </c>
      <c r="D10" s="81">
        <v>794</v>
      </c>
      <c r="E10" s="82">
        <f t="shared" si="15"/>
        <v>100</v>
      </c>
      <c r="F10" s="82">
        <f t="shared" si="0"/>
        <v>0</v>
      </c>
      <c r="G10" s="80">
        <v>260</v>
      </c>
      <c r="H10" s="81">
        <v>209</v>
      </c>
      <c r="I10" s="82">
        <f t="shared" si="16"/>
        <v>80.384615384615387</v>
      </c>
      <c r="J10" s="82">
        <f t="shared" si="1"/>
        <v>0</v>
      </c>
      <c r="K10" s="80">
        <v>3600</v>
      </c>
      <c r="L10" s="81">
        <v>3796</v>
      </c>
      <c r="M10" s="82">
        <f t="shared" si="17"/>
        <v>105.44444444444446</v>
      </c>
      <c r="N10" s="82">
        <f t="shared" si="2"/>
        <v>0</v>
      </c>
      <c r="O10" s="81"/>
      <c r="P10" s="80">
        <v>0</v>
      </c>
      <c r="Q10" s="81"/>
      <c r="R10" s="82"/>
      <c r="S10" s="81">
        <f t="shared" si="3"/>
        <v>0</v>
      </c>
      <c r="T10" s="78">
        <v>481</v>
      </c>
      <c r="U10" s="78">
        <v>188</v>
      </c>
      <c r="V10" s="83">
        <f t="shared" si="19"/>
        <v>24.522241379310344</v>
      </c>
      <c r="W10" s="84">
        <v>165</v>
      </c>
      <c r="X10" s="81">
        <v>3796</v>
      </c>
      <c r="Y10" s="84">
        <v>777</v>
      </c>
      <c r="Z10" s="85">
        <v>760</v>
      </c>
      <c r="AA10" s="86">
        <f t="shared" si="7"/>
        <v>705</v>
      </c>
      <c r="AB10" s="84">
        <v>130</v>
      </c>
      <c r="AC10" s="84"/>
      <c r="AD10" s="84">
        <v>575</v>
      </c>
      <c r="AE10" s="84">
        <f t="shared" si="4"/>
        <v>0</v>
      </c>
      <c r="AF10" s="84">
        <v>1146</v>
      </c>
      <c r="AG10" s="83">
        <f t="shared" si="5"/>
        <v>19.930434782608696</v>
      </c>
      <c r="AH10" s="87">
        <f t="shared" si="8"/>
        <v>92.76315789473685</v>
      </c>
      <c r="AI10" s="88"/>
      <c r="AJ10" s="99"/>
      <c r="AK10" s="87"/>
      <c r="AL10" s="87"/>
      <c r="AM10" s="90">
        <v>800</v>
      </c>
      <c r="AN10" s="88">
        <v>385</v>
      </c>
      <c r="AO10" s="88">
        <f t="shared" si="9"/>
        <v>48.125</v>
      </c>
      <c r="AP10" s="88">
        <f t="shared" si="10"/>
        <v>0</v>
      </c>
      <c r="AQ10" s="89">
        <v>22</v>
      </c>
      <c r="AR10" s="88">
        <v>20</v>
      </c>
      <c r="AS10" s="89">
        <v>189</v>
      </c>
      <c r="AT10" s="88">
        <v>168</v>
      </c>
      <c r="AU10" s="91"/>
      <c r="AV10" s="91"/>
      <c r="AW10" s="92">
        <v>60</v>
      </c>
      <c r="AX10" s="91">
        <v>60</v>
      </c>
      <c r="AY10" s="91">
        <f t="shared" si="11"/>
        <v>0</v>
      </c>
      <c r="AZ10" s="91"/>
      <c r="BA10" s="91">
        <f t="shared" si="12"/>
        <v>580</v>
      </c>
      <c r="BB10" s="93">
        <v>325</v>
      </c>
      <c r="BC10" s="93">
        <v>425</v>
      </c>
      <c r="BD10" s="91">
        <f t="shared" si="13"/>
        <v>255</v>
      </c>
      <c r="BF10" s="84">
        <v>794</v>
      </c>
      <c r="BG10" s="95">
        <v>209</v>
      </c>
      <c r="BH10" s="95">
        <v>3796</v>
      </c>
      <c r="BI10" s="95"/>
      <c r="BK10" s="95">
        <v>575</v>
      </c>
      <c r="BL10" s="94">
        <v>9</v>
      </c>
      <c r="BM10" s="94">
        <v>30</v>
      </c>
      <c r="BO10" s="94">
        <v>140</v>
      </c>
      <c r="BP10" s="94">
        <v>615</v>
      </c>
      <c r="BR10" s="94">
        <f t="shared" si="14"/>
        <v>794</v>
      </c>
      <c r="BS10" s="94">
        <v>385</v>
      </c>
      <c r="BT10" s="95">
        <v>60</v>
      </c>
      <c r="BV10" s="98">
        <f t="shared" si="6"/>
        <v>94</v>
      </c>
    </row>
    <row r="11" spans="1:74" s="94" customFormat="1" ht="29.25" customHeight="1" x14ac:dyDescent="0.25">
      <c r="A11" s="78">
        <v>7</v>
      </c>
      <c r="B11" s="79" t="s">
        <v>68</v>
      </c>
      <c r="C11" s="80">
        <v>414</v>
      </c>
      <c r="D11" s="81">
        <v>414</v>
      </c>
      <c r="E11" s="82">
        <f t="shared" si="15"/>
        <v>100</v>
      </c>
      <c r="F11" s="82">
        <f t="shared" si="0"/>
        <v>0</v>
      </c>
      <c r="G11" s="80">
        <v>180</v>
      </c>
      <c r="H11" s="81">
        <v>230</v>
      </c>
      <c r="I11" s="82">
        <f t="shared" si="16"/>
        <v>127.77777777777777</v>
      </c>
      <c r="J11" s="82">
        <f t="shared" si="1"/>
        <v>0</v>
      </c>
      <c r="K11" s="80">
        <v>500</v>
      </c>
      <c r="L11" s="81">
        <v>600</v>
      </c>
      <c r="M11" s="82">
        <f t="shared" si="17"/>
        <v>120</v>
      </c>
      <c r="N11" s="82">
        <f t="shared" si="2"/>
        <v>0</v>
      </c>
      <c r="O11" s="81">
        <v>1700</v>
      </c>
      <c r="P11" s="80">
        <v>2260</v>
      </c>
      <c r="Q11" s="81">
        <v>1900</v>
      </c>
      <c r="R11" s="82">
        <f t="shared" si="18"/>
        <v>84.070796460176993</v>
      </c>
      <c r="S11" s="81">
        <f t="shared" si="3"/>
        <v>0</v>
      </c>
      <c r="T11" s="78">
        <v>430</v>
      </c>
      <c r="U11" s="78">
        <v>350</v>
      </c>
      <c r="V11" s="83">
        <f t="shared" si="19"/>
        <v>16.996327186471806</v>
      </c>
      <c r="W11" s="84">
        <v>60</v>
      </c>
      <c r="X11" s="81"/>
      <c r="Y11" s="84"/>
      <c r="Z11" s="85">
        <v>590</v>
      </c>
      <c r="AA11" s="86">
        <f t="shared" si="7"/>
        <v>563</v>
      </c>
      <c r="AB11" s="84"/>
      <c r="AC11" s="84"/>
      <c r="AD11" s="84">
        <v>563</v>
      </c>
      <c r="AE11" s="84">
        <f t="shared" si="4"/>
        <v>10</v>
      </c>
      <c r="AF11" s="84">
        <v>1050</v>
      </c>
      <c r="AG11" s="83">
        <f t="shared" si="5"/>
        <v>18.650088809946716</v>
      </c>
      <c r="AH11" s="87">
        <f t="shared" si="8"/>
        <v>95.423728813559322</v>
      </c>
      <c r="AI11" s="88">
        <v>2</v>
      </c>
      <c r="AJ11" s="99"/>
      <c r="AK11" s="87"/>
      <c r="AL11" s="87"/>
      <c r="AM11" s="90">
        <v>500</v>
      </c>
      <c r="AN11" s="88">
        <v>250</v>
      </c>
      <c r="AO11" s="87">
        <f t="shared" si="9"/>
        <v>50</v>
      </c>
      <c r="AP11" s="88">
        <f t="shared" si="10"/>
        <v>10</v>
      </c>
      <c r="AQ11" s="89">
        <v>15</v>
      </c>
      <c r="AR11" s="88">
        <v>12</v>
      </c>
      <c r="AS11" s="89">
        <v>141</v>
      </c>
      <c r="AT11" s="88">
        <v>145</v>
      </c>
      <c r="AU11" s="91"/>
      <c r="AV11" s="91"/>
      <c r="AW11" s="92">
        <v>50</v>
      </c>
      <c r="AX11" s="91">
        <v>50</v>
      </c>
      <c r="AY11" s="91">
        <f t="shared" si="11"/>
        <v>0</v>
      </c>
      <c r="AZ11" s="91"/>
      <c r="BA11" s="91">
        <f t="shared" si="12"/>
        <v>373.4</v>
      </c>
      <c r="BB11" s="91">
        <v>221</v>
      </c>
      <c r="BC11" s="91">
        <v>254</v>
      </c>
      <c r="BD11" s="91">
        <f t="shared" si="13"/>
        <v>152.4</v>
      </c>
      <c r="BF11" s="84">
        <v>414</v>
      </c>
      <c r="BG11" s="95">
        <v>230</v>
      </c>
      <c r="BH11" s="95">
        <v>600</v>
      </c>
      <c r="BI11" s="95">
        <v>1900</v>
      </c>
      <c r="BK11" s="95">
        <v>553</v>
      </c>
      <c r="BL11" s="94">
        <v>5</v>
      </c>
      <c r="BM11" s="94">
        <v>20</v>
      </c>
      <c r="BO11" s="94">
        <v>32</v>
      </c>
      <c r="BP11" s="94">
        <v>357</v>
      </c>
      <c r="BR11" s="94">
        <f t="shared" si="14"/>
        <v>414</v>
      </c>
      <c r="BS11" s="94">
        <v>240</v>
      </c>
      <c r="BT11" s="95">
        <v>50</v>
      </c>
      <c r="BV11" s="98">
        <f t="shared" si="6"/>
        <v>133</v>
      </c>
    </row>
    <row r="12" spans="1:74" s="94" customFormat="1" ht="29.25" customHeight="1" x14ac:dyDescent="0.25">
      <c r="A12" s="78">
        <v>8</v>
      </c>
      <c r="B12" s="79" t="s">
        <v>69</v>
      </c>
      <c r="C12" s="80">
        <v>1667</v>
      </c>
      <c r="D12" s="81">
        <v>1667</v>
      </c>
      <c r="E12" s="82">
        <f t="shared" si="15"/>
        <v>100</v>
      </c>
      <c r="F12" s="82">
        <f t="shared" si="0"/>
        <v>0</v>
      </c>
      <c r="G12" s="80">
        <v>1200</v>
      </c>
      <c r="H12" s="81">
        <v>556</v>
      </c>
      <c r="I12" s="82">
        <f t="shared" si="16"/>
        <v>46.333333333333329</v>
      </c>
      <c r="J12" s="82">
        <f t="shared" si="1"/>
        <v>0</v>
      </c>
      <c r="K12" s="102">
        <v>3400</v>
      </c>
      <c r="L12" s="103">
        <v>8761</v>
      </c>
      <c r="M12" s="104">
        <f t="shared" si="17"/>
        <v>257.6764705882353</v>
      </c>
      <c r="N12" s="82">
        <f t="shared" si="2"/>
        <v>0</v>
      </c>
      <c r="O12" s="103">
        <v>3600</v>
      </c>
      <c r="P12" s="80">
        <v>4790</v>
      </c>
      <c r="Q12" s="103">
        <v>2623</v>
      </c>
      <c r="R12" s="82">
        <f t="shared" si="18"/>
        <v>54.759916492693108</v>
      </c>
      <c r="S12" s="81">
        <f t="shared" si="3"/>
        <v>0</v>
      </c>
      <c r="T12" s="78">
        <v>670</v>
      </c>
      <c r="U12" s="78">
        <v>898</v>
      </c>
      <c r="V12" s="83">
        <f t="shared" si="19"/>
        <v>25.429273521641946</v>
      </c>
      <c r="W12" s="84">
        <v>273</v>
      </c>
      <c r="X12" s="81">
        <v>1843</v>
      </c>
      <c r="Y12" s="84"/>
      <c r="Z12" s="85">
        <v>1380</v>
      </c>
      <c r="AA12" s="86">
        <f t="shared" si="7"/>
        <v>1065</v>
      </c>
      <c r="AB12" s="84"/>
      <c r="AC12" s="84"/>
      <c r="AD12" s="84">
        <v>1065</v>
      </c>
      <c r="AE12" s="84">
        <f t="shared" si="4"/>
        <v>0</v>
      </c>
      <c r="AF12" s="84">
        <v>2433</v>
      </c>
      <c r="AG12" s="83">
        <f t="shared" si="5"/>
        <v>22.845070422535212</v>
      </c>
      <c r="AH12" s="87">
        <f t="shared" si="8"/>
        <v>77.173913043478265</v>
      </c>
      <c r="AI12" s="88"/>
      <c r="AJ12" s="89"/>
      <c r="AK12" s="88"/>
      <c r="AL12" s="88"/>
      <c r="AM12" s="90">
        <v>1500</v>
      </c>
      <c r="AN12" s="88">
        <v>1278</v>
      </c>
      <c r="AO12" s="87">
        <f t="shared" si="9"/>
        <v>85.2</v>
      </c>
      <c r="AP12" s="88">
        <f t="shared" si="10"/>
        <v>0</v>
      </c>
      <c r="AQ12" s="89">
        <v>44</v>
      </c>
      <c r="AR12" s="88">
        <v>65</v>
      </c>
      <c r="AS12" s="89">
        <v>330</v>
      </c>
      <c r="AT12" s="88">
        <v>382</v>
      </c>
      <c r="AU12" s="91"/>
      <c r="AV12" s="91"/>
      <c r="AW12" s="92">
        <v>100</v>
      </c>
      <c r="AX12" s="91">
        <v>170</v>
      </c>
      <c r="AY12" s="91">
        <f t="shared" si="11"/>
        <v>65</v>
      </c>
      <c r="AZ12" s="91"/>
      <c r="BA12" s="91">
        <f t="shared" si="12"/>
        <v>1480</v>
      </c>
      <c r="BB12" s="93">
        <v>700</v>
      </c>
      <c r="BC12" s="93">
        <v>1300</v>
      </c>
      <c r="BD12" s="91">
        <f t="shared" si="13"/>
        <v>780</v>
      </c>
      <c r="BF12" s="84">
        <v>1667</v>
      </c>
      <c r="BG12" s="95">
        <v>556</v>
      </c>
      <c r="BH12" s="95">
        <v>8761</v>
      </c>
      <c r="BI12" s="95">
        <v>2623</v>
      </c>
      <c r="BK12" s="95">
        <v>1065</v>
      </c>
      <c r="BL12" s="94">
        <v>240</v>
      </c>
      <c r="BM12" s="94">
        <v>185</v>
      </c>
      <c r="BO12" s="94">
        <v>46</v>
      </c>
      <c r="BP12" s="94">
        <v>1196</v>
      </c>
      <c r="BR12" s="94">
        <f t="shared" si="14"/>
        <v>1667</v>
      </c>
      <c r="BS12" s="94">
        <v>1278</v>
      </c>
      <c r="BT12" s="95">
        <v>105</v>
      </c>
      <c r="BV12" s="98">
        <f t="shared" si="6"/>
        <v>395</v>
      </c>
    </row>
    <row r="13" spans="1:74" s="94" customFormat="1" ht="29.25" customHeight="1" x14ac:dyDescent="0.25">
      <c r="A13" s="78">
        <v>9</v>
      </c>
      <c r="B13" s="79" t="s">
        <v>70</v>
      </c>
      <c r="C13" s="80">
        <v>1752</v>
      </c>
      <c r="D13" s="81">
        <v>1752</v>
      </c>
      <c r="E13" s="82">
        <f t="shared" si="15"/>
        <v>100</v>
      </c>
      <c r="F13" s="82">
        <f t="shared" si="0"/>
        <v>0</v>
      </c>
      <c r="G13" s="80">
        <v>400</v>
      </c>
      <c r="H13" s="81">
        <v>500</v>
      </c>
      <c r="I13" s="82">
        <f t="shared" si="16"/>
        <v>125</v>
      </c>
      <c r="J13" s="82">
        <f t="shared" si="1"/>
        <v>0</v>
      </c>
      <c r="K13" s="80">
        <v>3000</v>
      </c>
      <c r="L13" s="81">
        <v>3100</v>
      </c>
      <c r="M13" s="82">
        <f t="shared" si="17"/>
        <v>103.33333333333334</v>
      </c>
      <c r="N13" s="82">
        <f t="shared" si="2"/>
        <v>0</v>
      </c>
      <c r="O13" s="81"/>
      <c r="P13" s="80">
        <v>0</v>
      </c>
      <c r="Q13" s="81"/>
      <c r="R13" s="82"/>
      <c r="S13" s="81">
        <f t="shared" si="3"/>
        <v>0</v>
      </c>
      <c r="T13" s="78">
        <v>622</v>
      </c>
      <c r="U13" s="78">
        <v>360</v>
      </c>
      <c r="V13" s="83">
        <f t="shared" si="19"/>
        <v>28.382352941176471</v>
      </c>
      <c r="W13" s="84">
        <v>350</v>
      </c>
      <c r="X13" s="81">
        <v>3100</v>
      </c>
      <c r="Y13" s="84"/>
      <c r="Z13" s="85">
        <v>1113</v>
      </c>
      <c r="AA13" s="86">
        <f t="shared" si="7"/>
        <v>857</v>
      </c>
      <c r="AB13" s="83"/>
      <c r="AC13" s="84"/>
      <c r="AD13" s="84">
        <v>857</v>
      </c>
      <c r="AE13" s="84">
        <f t="shared" si="4"/>
        <v>20</v>
      </c>
      <c r="AF13" s="84">
        <v>2042</v>
      </c>
      <c r="AG13" s="83">
        <f t="shared" si="5"/>
        <v>23.827304550758459</v>
      </c>
      <c r="AH13" s="87">
        <f t="shared" si="8"/>
        <v>76.999101527403411</v>
      </c>
      <c r="AI13" s="88">
        <v>2</v>
      </c>
      <c r="AJ13" s="89"/>
      <c r="AK13" s="88"/>
      <c r="AL13" s="88"/>
      <c r="AM13" s="90">
        <v>790</v>
      </c>
      <c r="AN13" s="88">
        <v>470</v>
      </c>
      <c r="AO13" s="87">
        <f t="shared" si="9"/>
        <v>59.493670886075947</v>
      </c>
      <c r="AP13" s="88">
        <f t="shared" si="10"/>
        <v>20</v>
      </c>
      <c r="AQ13" s="89">
        <v>47</v>
      </c>
      <c r="AR13" s="88">
        <v>30</v>
      </c>
      <c r="AS13" s="89">
        <v>249</v>
      </c>
      <c r="AT13" s="88">
        <v>150</v>
      </c>
      <c r="AU13" s="91"/>
      <c r="AV13" s="91">
        <v>5</v>
      </c>
      <c r="AW13" s="92">
        <v>150</v>
      </c>
      <c r="AX13" s="91">
        <v>200</v>
      </c>
      <c r="AY13" s="91">
        <f t="shared" si="11"/>
        <v>0</v>
      </c>
      <c r="AZ13" s="91"/>
      <c r="BA13" s="91">
        <f t="shared" si="12"/>
        <v>476</v>
      </c>
      <c r="BB13" s="93">
        <v>290</v>
      </c>
      <c r="BC13" s="93">
        <v>310</v>
      </c>
      <c r="BD13" s="91">
        <f t="shared" si="13"/>
        <v>186</v>
      </c>
      <c r="BF13" s="84">
        <v>1752</v>
      </c>
      <c r="BG13" s="95">
        <v>500</v>
      </c>
      <c r="BH13" s="95">
        <v>3100</v>
      </c>
      <c r="BI13" s="95"/>
      <c r="BK13" s="95">
        <v>837</v>
      </c>
      <c r="BL13" s="94">
        <v>276</v>
      </c>
      <c r="BO13" s="94">
        <v>200</v>
      </c>
      <c r="BP13" s="94">
        <v>1276</v>
      </c>
      <c r="BR13" s="94">
        <f t="shared" si="14"/>
        <v>1752</v>
      </c>
      <c r="BS13" s="94">
        <v>450</v>
      </c>
      <c r="BT13" s="95">
        <v>200</v>
      </c>
      <c r="BV13" s="98">
        <f t="shared" si="6"/>
        <v>235</v>
      </c>
    </row>
    <row r="14" spans="1:74" s="94" customFormat="1" ht="29.25" customHeight="1" x14ac:dyDescent="0.25">
      <c r="A14" s="78">
        <v>10</v>
      </c>
      <c r="B14" s="79" t="s">
        <v>71</v>
      </c>
      <c r="C14" s="80">
        <v>602</v>
      </c>
      <c r="D14" s="81">
        <v>602</v>
      </c>
      <c r="E14" s="82">
        <f t="shared" si="15"/>
        <v>100</v>
      </c>
      <c r="F14" s="82">
        <f t="shared" si="0"/>
        <v>0</v>
      </c>
      <c r="G14" s="80">
        <v>400</v>
      </c>
      <c r="H14" s="81">
        <v>530</v>
      </c>
      <c r="I14" s="82">
        <f t="shared" si="16"/>
        <v>132.5</v>
      </c>
      <c r="J14" s="82">
        <f t="shared" si="1"/>
        <v>0</v>
      </c>
      <c r="K14" s="80">
        <v>800</v>
      </c>
      <c r="L14" s="81">
        <v>1100</v>
      </c>
      <c r="M14" s="82">
        <f t="shared" si="17"/>
        <v>137.5</v>
      </c>
      <c r="N14" s="82">
        <f t="shared" si="2"/>
        <v>0</v>
      </c>
      <c r="O14" s="81">
        <v>3500</v>
      </c>
      <c r="P14" s="80">
        <v>4650</v>
      </c>
      <c r="Q14" s="81">
        <v>4650</v>
      </c>
      <c r="R14" s="82">
        <f t="shared" si="18"/>
        <v>100</v>
      </c>
      <c r="S14" s="81">
        <f t="shared" si="3"/>
        <v>0</v>
      </c>
      <c r="T14" s="78">
        <v>600</v>
      </c>
      <c r="U14" s="78">
        <v>300</v>
      </c>
      <c r="V14" s="83">
        <f t="shared" si="19"/>
        <v>24.333145948984608</v>
      </c>
      <c r="W14" s="84">
        <v>167</v>
      </c>
      <c r="X14" s="81"/>
      <c r="Y14" s="84"/>
      <c r="Z14" s="85">
        <v>1085</v>
      </c>
      <c r="AA14" s="86">
        <f t="shared" si="7"/>
        <v>945</v>
      </c>
      <c r="AB14" s="84"/>
      <c r="AC14" s="84"/>
      <c r="AD14" s="84">
        <v>945</v>
      </c>
      <c r="AE14" s="84">
        <f t="shared" si="4"/>
        <v>5</v>
      </c>
      <c r="AF14" s="84">
        <v>1400</v>
      </c>
      <c r="AG14" s="83">
        <f t="shared" si="5"/>
        <v>14.814814814814813</v>
      </c>
      <c r="AH14" s="87">
        <f t="shared" si="8"/>
        <v>87.096774193548384</v>
      </c>
      <c r="AI14" s="88">
        <v>3</v>
      </c>
      <c r="AJ14" s="89"/>
      <c r="AK14" s="88"/>
      <c r="AL14" s="88"/>
      <c r="AM14" s="90">
        <v>800</v>
      </c>
      <c r="AN14" s="88">
        <v>350</v>
      </c>
      <c r="AO14" s="87">
        <f t="shared" si="9"/>
        <v>43.75</v>
      </c>
      <c r="AP14" s="88">
        <f t="shared" si="10"/>
        <v>0</v>
      </c>
      <c r="AQ14" s="89">
        <v>44</v>
      </c>
      <c r="AR14" s="88">
        <v>100</v>
      </c>
      <c r="AS14" s="89">
        <v>235</v>
      </c>
      <c r="AT14" s="88">
        <v>240</v>
      </c>
      <c r="AU14" s="91"/>
      <c r="AV14" s="91"/>
      <c r="AW14" s="92">
        <v>150</v>
      </c>
      <c r="AX14" s="91">
        <v>167</v>
      </c>
      <c r="AY14" s="91">
        <f t="shared" si="11"/>
        <v>0</v>
      </c>
      <c r="AZ14" s="91"/>
      <c r="BA14" s="91">
        <f t="shared" si="12"/>
        <v>535</v>
      </c>
      <c r="BB14" s="93">
        <v>280</v>
      </c>
      <c r="BC14" s="93">
        <v>425</v>
      </c>
      <c r="BD14" s="91">
        <f t="shared" si="13"/>
        <v>255</v>
      </c>
      <c r="BF14" s="84">
        <v>602</v>
      </c>
      <c r="BG14" s="95">
        <v>530</v>
      </c>
      <c r="BH14" s="95">
        <v>1100</v>
      </c>
      <c r="BI14" s="95">
        <v>4650</v>
      </c>
      <c r="BK14" s="95">
        <v>940</v>
      </c>
      <c r="BL14" s="94">
        <v>44</v>
      </c>
      <c r="BO14" s="94">
        <v>48</v>
      </c>
      <c r="BP14" s="94">
        <v>510</v>
      </c>
      <c r="BR14" s="94">
        <f t="shared" si="14"/>
        <v>602</v>
      </c>
      <c r="BS14" s="94">
        <v>350</v>
      </c>
      <c r="BT14" s="95">
        <v>167</v>
      </c>
      <c r="BV14" s="98">
        <f t="shared" si="6"/>
        <v>345</v>
      </c>
    </row>
    <row r="15" spans="1:74" s="94" customFormat="1" ht="29.25" customHeight="1" x14ac:dyDescent="0.25">
      <c r="A15" s="78">
        <v>11</v>
      </c>
      <c r="B15" s="79" t="s">
        <v>72</v>
      </c>
      <c r="C15" s="80">
        <v>3153</v>
      </c>
      <c r="D15" s="81">
        <v>3153</v>
      </c>
      <c r="E15" s="82">
        <f t="shared" si="15"/>
        <v>100</v>
      </c>
      <c r="F15" s="82">
        <f t="shared" si="0"/>
        <v>0</v>
      </c>
      <c r="G15" s="80">
        <v>1000</v>
      </c>
      <c r="H15" s="81">
        <v>1000</v>
      </c>
      <c r="I15" s="82">
        <f t="shared" si="16"/>
        <v>100</v>
      </c>
      <c r="J15" s="82">
        <f t="shared" si="1"/>
        <v>0</v>
      </c>
      <c r="K15" s="80">
        <v>7600</v>
      </c>
      <c r="L15" s="81">
        <v>4800</v>
      </c>
      <c r="M15" s="82">
        <f t="shared" si="17"/>
        <v>63.157894736842103</v>
      </c>
      <c r="N15" s="82">
        <f t="shared" si="2"/>
        <v>0</v>
      </c>
      <c r="O15" s="81"/>
      <c r="P15" s="80">
        <v>0</v>
      </c>
      <c r="Q15" s="81">
        <v>1830</v>
      </c>
      <c r="R15" s="82"/>
      <c r="S15" s="81">
        <f t="shared" si="3"/>
        <v>0</v>
      </c>
      <c r="T15" s="78">
        <v>90</v>
      </c>
      <c r="U15" s="78">
        <v>80</v>
      </c>
      <c r="V15" s="83">
        <f t="shared" si="19"/>
        <v>34.699248120300751</v>
      </c>
      <c r="W15" s="84">
        <v>350</v>
      </c>
      <c r="X15" s="81">
        <v>2650</v>
      </c>
      <c r="Y15" s="84"/>
      <c r="Z15" s="85">
        <v>2000</v>
      </c>
      <c r="AA15" s="86">
        <f t="shared" si="7"/>
        <v>1750</v>
      </c>
      <c r="AB15" s="84">
        <v>375</v>
      </c>
      <c r="AC15" s="84"/>
      <c r="AD15" s="84">
        <v>1375</v>
      </c>
      <c r="AE15" s="84">
        <f t="shared" si="4"/>
        <v>0</v>
      </c>
      <c r="AF15" s="84">
        <v>1730</v>
      </c>
      <c r="AG15" s="83">
        <f t="shared" si="5"/>
        <v>12.581818181818182</v>
      </c>
      <c r="AH15" s="87">
        <f t="shared" si="8"/>
        <v>87.5</v>
      </c>
      <c r="AI15" s="88"/>
      <c r="AJ15" s="99"/>
      <c r="AK15" s="87"/>
      <c r="AL15" s="87"/>
      <c r="AM15" s="90">
        <v>1200</v>
      </c>
      <c r="AN15" s="88">
        <v>355</v>
      </c>
      <c r="AO15" s="87">
        <f t="shared" si="9"/>
        <v>29.583333333333332</v>
      </c>
      <c r="AP15" s="88">
        <f t="shared" si="10"/>
        <v>0</v>
      </c>
      <c r="AQ15" s="89">
        <v>170</v>
      </c>
      <c r="AR15" s="88">
        <v>200</v>
      </c>
      <c r="AS15" s="89">
        <v>338</v>
      </c>
      <c r="AT15" s="88">
        <v>350</v>
      </c>
      <c r="AU15" s="91"/>
      <c r="AV15" s="91"/>
      <c r="AW15" s="92">
        <v>800</v>
      </c>
      <c r="AX15" s="91">
        <v>270</v>
      </c>
      <c r="AY15" s="91">
        <f t="shared" si="11"/>
        <v>40</v>
      </c>
      <c r="AZ15" s="91"/>
      <c r="BA15" s="91">
        <f t="shared" si="12"/>
        <v>676</v>
      </c>
      <c r="BB15" s="93">
        <v>460</v>
      </c>
      <c r="BC15" s="93">
        <v>360</v>
      </c>
      <c r="BD15" s="91">
        <f t="shared" si="13"/>
        <v>216</v>
      </c>
      <c r="BF15" s="84">
        <v>3153</v>
      </c>
      <c r="BG15" s="95">
        <v>1000</v>
      </c>
      <c r="BH15" s="95">
        <v>4800</v>
      </c>
      <c r="BI15" s="95">
        <v>1830</v>
      </c>
      <c r="BK15" s="95">
        <v>1375</v>
      </c>
      <c r="BM15" s="94">
        <v>200</v>
      </c>
      <c r="BN15" s="94">
        <v>303</v>
      </c>
      <c r="BP15" s="94">
        <v>2650</v>
      </c>
      <c r="BR15" s="94">
        <f t="shared" si="14"/>
        <v>3153</v>
      </c>
      <c r="BS15" s="94">
        <v>355</v>
      </c>
      <c r="BT15" s="95">
        <v>230</v>
      </c>
      <c r="BV15" s="98">
        <f t="shared" si="6"/>
        <v>1285</v>
      </c>
    </row>
    <row r="16" spans="1:74" s="94" customFormat="1" ht="29.25" customHeight="1" x14ac:dyDescent="0.25">
      <c r="A16" s="78">
        <v>12</v>
      </c>
      <c r="B16" s="79" t="s">
        <v>73</v>
      </c>
      <c r="C16" s="80">
        <v>1843</v>
      </c>
      <c r="D16" s="81">
        <v>1843</v>
      </c>
      <c r="E16" s="82">
        <f t="shared" si="15"/>
        <v>100</v>
      </c>
      <c r="F16" s="82">
        <f t="shared" si="0"/>
        <v>0</v>
      </c>
      <c r="G16" s="80">
        <v>500</v>
      </c>
      <c r="H16" s="81">
        <v>400</v>
      </c>
      <c r="I16" s="82">
        <f t="shared" si="16"/>
        <v>80</v>
      </c>
      <c r="J16" s="82">
        <f t="shared" si="1"/>
        <v>0</v>
      </c>
      <c r="K16" s="80">
        <v>2700</v>
      </c>
      <c r="L16" s="81">
        <v>8272</v>
      </c>
      <c r="M16" s="82">
        <f t="shared" si="17"/>
        <v>306.37037037037038</v>
      </c>
      <c r="N16" s="82">
        <f t="shared" si="2"/>
        <v>0</v>
      </c>
      <c r="O16" s="81">
        <v>6300</v>
      </c>
      <c r="P16" s="80">
        <v>8380</v>
      </c>
      <c r="Q16" s="81">
        <v>4000</v>
      </c>
      <c r="R16" s="82">
        <f t="shared" si="18"/>
        <v>47.732696897374701</v>
      </c>
      <c r="S16" s="81">
        <f t="shared" si="3"/>
        <v>0</v>
      </c>
      <c r="T16" s="78">
        <v>900</v>
      </c>
      <c r="U16" s="78">
        <v>660</v>
      </c>
      <c r="V16" s="83">
        <f t="shared" si="19"/>
        <v>32.504286074291954</v>
      </c>
      <c r="W16" s="84">
        <v>360</v>
      </c>
      <c r="X16" s="81"/>
      <c r="Y16" s="84">
        <v>900</v>
      </c>
      <c r="Z16" s="85">
        <v>1566</v>
      </c>
      <c r="AA16" s="86">
        <f t="shared" si="7"/>
        <v>1410</v>
      </c>
      <c r="AB16" s="84">
        <v>140</v>
      </c>
      <c r="AC16" s="84"/>
      <c r="AD16" s="84">
        <v>1270</v>
      </c>
      <c r="AE16" s="84">
        <f t="shared" si="4"/>
        <v>30</v>
      </c>
      <c r="AF16" s="84">
        <v>2390</v>
      </c>
      <c r="AG16" s="83">
        <f t="shared" si="5"/>
        <v>18.818897637795274</v>
      </c>
      <c r="AH16" s="87">
        <f t="shared" si="8"/>
        <v>90.038314176245223</v>
      </c>
      <c r="AI16" s="88">
        <v>4</v>
      </c>
      <c r="AJ16" s="89">
        <v>355</v>
      </c>
      <c r="AK16" s="88">
        <v>260</v>
      </c>
      <c r="AL16" s="88">
        <f>AK16/AJ16*100</f>
        <v>73.239436619718319</v>
      </c>
      <c r="AM16" s="90">
        <v>1500</v>
      </c>
      <c r="AN16" s="88">
        <v>930</v>
      </c>
      <c r="AO16" s="87">
        <f t="shared" si="9"/>
        <v>62</v>
      </c>
      <c r="AP16" s="88">
        <f t="shared" si="10"/>
        <v>0</v>
      </c>
      <c r="AQ16" s="89">
        <v>118</v>
      </c>
      <c r="AR16" s="88">
        <v>200</v>
      </c>
      <c r="AS16" s="89">
        <v>292</v>
      </c>
      <c r="AT16" s="88">
        <v>430</v>
      </c>
      <c r="AU16" s="91">
        <v>11</v>
      </c>
      <c r="AV16" s="91"/>
      <c r="AW16" s="92">
        <v>350</v>
      </c>
      <c r="AX16" s="91">
        <v>250</v>
      </c>
      <c r="AY16" s="91">
        <f t="shared" si="11"/>
        <v>0</v>
      </c>
      <c r="AZ16" s="91"/>
      <c r="BA16" s="91">
        <f t="shared" si="12"/>
        <v>1127.8</v>
      </c>
      <c r="BB16" s="93">
        <v>580</v>
      </c>
      <c r="BC16" s="93">
        <v>913</v>
      </c>
      <c r="BD16" s="91">
        <f t="shared" si="13"/>
        <v>547.79999999999995</v>
      </c>
      <c r="BF16" s="84">
        <v>1843</v>
      </c>
      <c r="BG16" s="95">
        <v>400</v>
      </c>
      <c r="BH16" s="95">
        <v>8272</v>
      </c>
      <c r="BI16" s="95">
        <v>4000</v>
      </c>
      <c r="BK16" s="95">
        <v>1240</v>
      </c>
      <c r="BL16" s="94">
        <v>9</v>
      </c>
      <c r="BM16" s="94">
        <v>225</v>
      </c>
      <c r="BP16" s="94">
        <v>1669</v>
      </c>
      <c r="BQ16" s="94">
        <v>60</v>
      </c>
      <c r="BR16" s="94">
        <f t="shared" si="14"/>
        <v>1843</v>
      </c>
      <c r="BS16" s="94">
        <v>930</v>
      </c>
      <c r="BT16" s="95">
        <v>250</v>
      </c>
      <c r="BV16" s="98">
        <f t="shared" si="6"/>
        <v>370</v>
      </c>
    </row>
    <row r="17" spans="1:74" s="94" customFormat="1" ht="29.25" customHeight="1" x14ac:dyDescent="0.25">
      <c r="A17" s="78">
        <v>13</v>
      </c>
      <c r="B17" s="79" t="s">
        <v>74</v>
      </c>
      <c r="C17" s="80">
        <v>220</v>
      </c>
      <c r="D17" s="81">
        <v>220</v>
      </c>
      <c r="E17" s="82">
        <f t="shared" si="15"/>
        <v>100</v>
      </c>
      <c r="F17" s="82">
        <f t="shared" si="0"/>
        <v>0</v>
      </c>
      <c r="G17" s="80">
        <v>100</v>
      </c>
      <c r="H17" s="81">
        <v>400</v>
      </c>
      <c r="I17" s="82">
        <f t="shared" si="16"/>
        <v>400</v>
      </c>
      <c r="J17" s="82">
        <f t="shared" si="1"/>
        <v>0</v>
      </c>
      <c r="K17" s="80"/>
      <c r="L17" s="81">
        <v>2100</v>
      </c>
      <c r="M17" s="82"/>
      <c r="N17" s="82">
        <f t="shared" si="2"/>
        <v>0</v>
      </c>
      <c r="O17" s="81">
        <v>850</v>
      </c>
      <c r="P17" s="105">
        <v>1130</v>
      </c>
      <c r="Q17" s="81"/>
      <c r="R17" s="82">
        <f t="shared" si="18"/>
        <v>0</v>
      </c>
      <c r="S17" s="81">
        <f t="shared" si="3"/>
        <v>0</v>
      </c>
      <c r="T17" s="78">
        <v>300</v>
      </c>
      <c r="U17" s="78">
        <v>100</v>
      </c>
      <c r="V17" s="83">
        <f t="shared" si="19"/>
        <v>40.730837789661322</v>
      </c>
      <c r="W17" s="84">
        <v>0</v>
      </c>
      <c r="X17" s="81"/>
      <c r="Y17" s="84">
        <v>1100</v>
      </c>
      <c r="Z17" s="85">
        <v>520</v>
      </c>
      <c r="AA17" s="86">
        <f t="shared" si="7"/>
        <v>500</v>
      </c>
      <c r="AB17" s="84">
        <v>100</v>
      </c>
      <c r="AC17" s="84"/>
      <c r="AD17" s="84">
        <v>400</v>
      </c>
      <c r="AE17" s="84">
        <f t="shared" si="4"/>
        <v>0</v>
      </c>
      <c r="AF17" s="84">
        <v>835</v>
      </c>
      <c r="AG17" s="83">
        <f t="shared" si="5"/>
        <v>20.875</v>
      </c>
      <c r="AH17" s="87">
        <f t="shared" si="8"/>
        <v>96.15384615384616</v>
      </c>
      <c r="AI17" s="88"/>
      <c r="AJ17" s="99"/>
      <c r="AK17" s="87"/>
      <c r="AL17" s="88"/>
      <c r="AM17" s="90">
        <v>460</v>
      </c>
      <c r="AN17" s="88">
        <v>240</v>
      </c>
      <c r="AO17" s="87">
        <f t="shared" si="9"/>
        <v>52.173913043478258</v>
      </c>
      <c r="AP17" s="88">
        <f t="shared" si="10"/>
        <v>0</v>
      </c>
      <c r="AQ17" s="89">
        <v>22</v>
      </c>
      <c r="AR17" s="88"/>
      <c r="AS17" s="89">
        <v>105</v>
      </c>
      <c r="AT17" s="88">
        <v>170</v>
      </c>
      <c r="AU17" s="91"/>
      <c r="AV17" s="91"/>
      <c r="AW17" s="92">
        <v>0</v>
      </c>
      <c r="AX17" s="91"/>
      <c r="AY17" s="91">
        <f t="shared" si="11"/>
        <v>0</v>
      </c>
      <c r="AZ17" s="91"/>
      <c r="BA17" s="91">
        <f t="shared" si="12"/>
        <v>224.39999999999998</v>
      </c>
      <c r="BB17" s="91">
        <v>111</v>
      </c>
      <c r="BC17" s="91">
        <v>189</v>
      </c>
      <c r="BD17" s="91">
        <f t="shared" si="13"/>
        <v>113.39999999999999</v>
      </c>
      <c r="BF17" s="84">
        <v>220</v>
      </c>
      <c r="BG17" s="95">
        <v>400</v>
      </c>
      <c r="BH17" s="95">
        <v>2100</v>
      </c>
      <c r="BI17" s="95"/>
      <c r="BK17" s="95">
        <v>400</v>
      </c>
      <c r="BO17" s="94">
        <v>30</v>
      </c>
      <c r="BP17" s="94">
        <v>190</v>
      </c>
      <c r="BR17" s="94">
        <f t="shared" si="14"/>
        <v>220</v>
      </c>
      <c r="BS17" s="94">
        <v>240</v>
      </c>
      <c r="BT17" s="95"/>
      <c r="BV17" s="98">
        <f t="shared" si="6"/>
        <v>100</v>
      </c>
    </row>
    <row r="18" spans="1:74" s="94" customFormat="1" ht="29.25" customHeight="1" x14ac:dyDescent="0.25">
      <c r="A18" s="78">
        <v>14</v>
      </c>
      <c r="B18" s="79" t="s">
        <v>75</v>
      </c>
      <c r="C18" s="80">
        <f>817+1583</f>
        <v>2400</v>
      </c>
      <c r="D18" s="81">
        <v>2400</v>
      </c>
      <c r="E18" s="82">
        <f t="shared" si="15"/>
        <v>100</v>
      </c>
      <c r="F18" s="82">
        <f t="shared" si="0"/>
        <v>0</v>
      </c>
      <c r="G18" s="80">
        <f>100+430</f>
        <v>530</v>
      </c>
      <c r="H18" s="81">
        <v>530</v>
      </c>
      <c r="I18" s="82">
        <f t="shared" si="16"/>
        <v>100</v>
      </c>
      <c r="J18" s="82">
        <f t="shared" si="1"/>
        <v>0</v>
      </c>
      <c r="K18" s="80">
        <v>1100</v>
      </c>
      <c r="L18" s="81">
        <v>2079</v>
      </c>
      <c r="M18" s="82">
        <f t="shared" si="17"/>
        <v>189</v>
      </c>
      <c r="N18" s="82">
        <f t="shared" si="2"/>
        <v>0</v>
      </c>
      <c r="O18" s="81"/>
      <c r="P18" s="105">
        <v>3660</v>
      </c>
      <c r="Q18" s="81">
        <v>1650</v>
      </c>
      <c r="R18" s="82">
        <f t="shared" si="18"/>
        <v>45.081967213114751</v>
      </c>
      <c r="S18" s="81">
        <f t="shared" si="3"/>
        <v>0</v>
      </c>
      <c r="T18" s="78"/>
      <c r="U18" s="78"/>
      <c r="V18" s="83">
        <f t="shared" si="19"/>
        <v>24.971544245228454</v>
      </c>
      <c r="W18" s="84">
        <v>0</v>
      </c>
      <c r="X18" s="81">
        <v>320</v>
      </c>
      <c r="Y18" s="84">
        <v>1059</v>
      </c>
      <c r="Z18" s="85">
        <v>574</v>
      </c>
      <c r="AA18" s="86">
        <f t="shared" si="7"/>
        <v>574</v>
      </c>
      <c r="AB18" s="84">
        <v>0</v>
      </c>
      <c r="AC18" s="84"/>
      <c r="AD18" s="84">
        <v>574</v>
      </c>
      <c r="AE18" s="84">
        <f t="shared" si="4"/>
        <v>0</v>
      </c>
      <c r="AF18" s="84">
        <v>868</v>
      </c>
      <c r="AG18" s="83">
        <f t="shared" si="5"/>
        <v>15.121951219512194</v>
      </c>
      <c r="AH18" s="87">
        <f t="shared" si="8"/>
        <v>100</v>
      </c>
      <c r="AI18" s="88"/>
      <c r="AJ18" s="89"/>
      <c r="AK18" s="88"/>
      <c r="AL18" s="88"/>
      <c r="AM18" s="90">
        <v>267</v>
      </c>
      <c r="AN18" s="88">
        <v>69</v>
      </c>
      <c r="AO18" s="87">
        <f t="shared" si="9"/>
        <v>25.842696629213485</v>
      </c>
      <c r="AP18" s="88">
        <f t="shared" si="10"/>
        <v>0</v>
      </c>
      <c r="AQ18" s="89">
        <v>51</v>
      </c>
      <c r="AR18" s="88">
        <v>225</v>
      </c>
      <c r="AS18" s="89">
        <v>34</v>
      </c>
      <c r="AT18" s="88">
        <v>115</v>
      </c>
      <c r="AU18" s="91"/>
      <c r="AV18" s="91"/>
      <c r="AW18" s="92">
        <v>307</v>
      </c>
      <c r="AX18" s="91"/>
      <c r="AY18" s="91">
        <f t="shared" si="11"/>
        <v>0</v>
      </c>
      <c r="AZ18" s="91"/>
      <c r="BA18" s="91">
        <f t="shared" si="12"/>
        <v>468</v>
      </c>
      <c r="BB18" s="93">
        <v>300</v>
      </c>
      <c r="BC18" s="93">
        <v>280</v>
      </c>
      <c r="BD18" s="91">
        <f t="shared" si="13"/>
        <v>168</v>
      </c>
      <c r="BF18" s="84">
        <v>2400</v>
      </c>
      <c r="BG18" s="95">
        <v>530</v>
      </c>
      <c r="BH18" s="95">
        <v>2079</v>
      </c>
      <c r="BI18" s="95">
        <v>1650</v>
      </c>
      <c r="BK18" s="95">
        <v>574</v>
      </c>
      <c r="BP18" s="94">
        <v>817</v>
      </c>
      <c r="BR18" s="94">
        <f t="shared" si="14"/>
        <v>817</v>
      </c>
      <c r="BS18" s="94">
        <v>69</v>
      </c>
      <c r="BT18" s="95"/>
      <c r="BV18" s="98">
        <f t="shared" si="6"/>
        <v>574</v>
      </c>
    </row>
    <row r="19" spans="1:74" s="94" customFormat="1" ht="29.25" customHeight="1" x14ac:dyDescent="0.25">
      <c r="A19" s="78">
        <v>15</v>
      </c>
      <c r="B19" s="79" t="s">
        <v>76</v>
      </c>
      <c r="C19" s="80"/>
      <c r="D19" s="81"/>
      <c r="E19" s="82"/>
      <c r="F19" s="82">
        <f t="shared" si="0"/>
        <v>0</v>
      </c>
      <c r="G19" s="80"/>
      <c r="H19" s="81"/>
      <c r="I19" s="82"/>
      <c r="J19" s="82">
        <f t="shared" si="1"/>
        <v>0</v>
      </c>
      <c r="K19" s="80"/>
      <c r="L19" s="81"/>
      <c r="M19" s="82"/>
      <c r="N19" s="82">
        <f t="shared" si="2"/>
        <v>0</v>
      </c>
      <c r="O19" s="81">
        <v>2750</v>
      </c>
      <c r="P19" s="105"/>
      <c r="Q19" s="81"/>
      <c r="R19" s="82"/>
      <c r="S19" s="81">
        <f t="shared" si="3"/>
        <v>0</v>
      </c>
      <c r="T19" s="78">
        <v>250</v>
      </c>
      <c r="U19" s="78">
        <v>347</v>
      </c>
      <c r="V19" s="83"/>
      <c r="W19" s="84">
        <v>265</v>
      </c>
      <c r="X19" s="81"/>
      <c r="Y19" s="84"/>
      <c r="Z19" s="85">
        <v>1226</v>
      </c>
      <c r="AA19" s="86">
        <f t="shared" si="7"/>
        <v>1168</v>
      </c>
      <c r="AB19" s="84">
        <v>277</v>
      </c>
      <c r="AC19" s="84"/>
      <c r="AD19" s="84">
        <v>891</v>
      </c>
      <c r="AE19" s="84">
        <f t="shared" si="4"/>
        <v>60</v>
      </c>
      <c r="AF19" s="84">
        <v>1375</v>
      </c>
      <c r="AG19" s="83">
        <f t="shared" si="5"/>
        <v>15.432098765432098</v>
      </c>
      <c r="AH19" s="87">
        <f t="shared" si="8"/>
        <v>95.269168026101141</v>
      </c>
      <c r="AI19" s="88">
        <v>4</v>
      </c>
      <c r="AJ19" s="89"/>
      <c r="AK19" s="88"/>
      <c r="AL19" s="88"/>
      <c r="AM19" s="90">
        <v>1300</v>
      </c>
      <c r="AN19" s="88">
        <v>254</v>
      </c>
      <c r="AO19" s="87">
        <f t="shared" si="9"/>
        <v>19.538461538461537</v>
      </c>
      <c r="AP19" s="88">
        <f t="shared" si="10"/>
        <v>8</v>
      </c>
      <c r="AQ19" s="89">
        <v>80</v>
      </c>
      <c r="AR19" s="88">
        <v>0</v>
      </c>
      <c r="AS19" s="89">
        <v>231</v>
      </c>
      <c r="AT19" s="88">
        <v>130</v>
      </c>
      <c r="AU19" s="91"/>
      <c r="AV19" s="91"/>
      <c r="AW19" s="92">
        <v>153</v>
      </c>
      <c r="AX19" s="91">
        <v>327</v>
      </c>
      <c r="AY19" s="91">
        <f t="shared" si="11"/>
        <v>0</v>
      </c>
      <c r="AZ19" s="91"/>
      <c r="BA19" s="91">
        <f t="shared" si="12"/>
        <v>0</v>
      </c>
      <c r="BB19" s="93"/>
      <c r="BC19" s="93"/>
      <c r="BD19" s="91">
        <f t="shared" si="13"/>
        <v>0</v>
      </c>
      <c r="BF19" s="84"/>
      <c r="BG19" s="95"/>
      <c r="BH19" s="95"/>
      <c r="BI19" s="95"/>
      <c r="BK19" s="95">
        <v>831</v>
      </c>
      <c r="BM19" s="94">
        <v>33</v>
      </c>
      <c r="BO19" s="94">
        <v>142</v>
      </c>
      <c r="BP19" s="94">
        <v>1488</v>
      </c>
      <c r="BQ19" s="94">
        <v>80</v>
      </c>
      <c r="BR19" s="94">
        <f t="shared" si="14"/>
        <v>1583</v>
      </c>
      <c r="BS19" s="94">
        <v>246</v>
      </c>
      <c r="BT19" s="95">
        <v>327</v>
      </c>
      <c r="BV19" s="98">
        <f t="shared" si="6"/>
        <v>641</v>
      </c>
    </row>
    <row r="20" spans="1:74" s="94" customFormat="1" ht="29.25" customHeight="1" x14ac:dyDescent="0.25">
      <c r="A20" s="78">
        <v>16</v>
      </c>
      <c r="B20" s="79" t="s">
        <v>77</v>
      </c>
      <c r="C20" s="80">
        <v>465</v>
      </c>
      <c r="D20" s="81">
        <v>465</v>
      </c>
      <c r="E20" s="82">
        <f t="shared" si="15"/>
        <v>100</v>
      </c>
      <c r="F20" s="82">
        <f t="shared" si="0"/>
        <v>0</v>
      </c>
      <c r="G20" s="80">
        <v>240</v>
      </c>
      <c r="H20" s="81">
        <v>240</v>
      </c>
      <c r="I20" s="82">
        <f t="shared" si="16"/>
        <v>100</v>
      </c>
      <c r="J20" s="82">
        <f t="shared" si="1"/>
        <v>0</v>
      </c>
      <c r="K20" s="80">
        <v>300</v>
      </c>
      <c r="L20" s="81">
        <v>600</v>
      </c>
      <c r="M20" s="82">
        <f t="shared" si="17"/>
        <v>200</v>
      </c>
      <c r="N20" s="82">
        <f t="shared" si="2"/>
        <v>0</v>
      </c>
      <c r="O20" s="81">
        <v>1800</v>
      </c>
      <c r="P20" s="80">
        <v>2390</v>
      </c>
      <c r="Q20" s="81">
        <v>2400</v>
      </c>
      <c r="R20" s="82">
        <f t="shared" si="18"/>
        <v>100.418410041841</v>
      </c>
      <c r="S20" s="81">
        <f t="shared" si="3"/>
        <v>0</v>
      </c>
      <c r="T20" s="78">
        <v>130</v>
      </c>
      <c r="U20" s="78">
        <v>130</v>
      </c>
      <c r="V20" s="83">
        <f>((H20*0.45)+(L20*0.34)+(Q20/1.33*0.18)+(U20*0.2))/BA20*10</f>
        <v>28.109076763154711</v>
      </c>
      <c r="W20" s="84">
        <v>65</v>
      </c>
      <c r="X20" s="81"/>
      <c r="Y20" s="84"/>
      <c r="Z20" s="85">
        <v>287</v>
      </c>
      <c r="AA20" s="86">
        <f t="shared" si="7"/>
        <v>233</v>
      </c>
      <c r="AB20" s="84">
        <v>33</v>
      </c>
      <c r="AC20" s="84"/>
      <c r="AD20" s="84">
        <v>200</v>
      </c>
      <c r="AE20" s="84">
        <f t="shared" si="4"/>
        <v>5</v>
      </c>
      <c r="AF20" s="84">
        <v>400</v>
      </c>
      <c r="AG20" s="83">
        <f t="shared" si="5"/>
        <v>20</v>
      </c>
      <c r="AH20" s="87">
        <f t="shared" si="8"/>
        <v>81.184668989547035</v>
      </c>
      <c r="AI20" s="106">
        <v>1</v>
      </c>
      <c r="AJ20" s="99"/>
      <c r="AK20" s="87"/>
      <c r="AL20" s="88"/>
      <c r="AM20" s="90">
        <v>292</v>
      </c>
      <c r="AN20" s="88">
        <v>126</v>
      </c>
      <c r="AO20" s="87">
        <f t="shared" si="9"/>
        <v>43.150684931506852</v>
      </c>
      <c r="AP20" s="88">
        <f t="shared" si="10"/>
        <v>0</v>
      </c>
      <c r="AQ20" s="89">
        <v>12</v>
      </c>
      <c r="AR20" s="88"/>
      <c r="AS20" s="89">
        <v>60</v>
      </c>
      <c r="AT20" s="88"/>
      <c r="AU20" s="91"/>
      <c r="AV20" s="91"/>
      <c r="AW20" s="92">
        <v>65</v>
      </c>
      <c r="AX20" s="91">
        <v>65</v>
      </c>
      <c r="AY20" s="91">
        <f t="shared" si="11"/>
        <v>0</v>
      </c>
      <c r="AZ20" s="91"/>
      <c r="BA20" s="91">
        <f t="shared" si="12"/>
        <v>235.79999999999998</v>
      </c>
      <c r="BB20" s="91">
        <v>105</v>
      </c>
      <c r="BC20" s="91">
        <v>218</v>
      </c>
      <c r="BD20" s="91">
        <f t="shared" si="13"/>
        <v>130.79999999999998</v>
      </c>
      <c r="BF20" s="84">
        <v>465</v>
      </c>
      <c r="BG20" s="95">
        <v>240</v>
      </c>
      <c r="BH20" s="95">
        <v>600</v>
      </c>
      <c r="BI20" s="95">
        <v>2400</v>
      </c>
      <c r="BK20" s="95">
        <v>195</v>
      </c>
      <c r="BO20" s="94">
        <v>70</v>
      </c>
      <c r="BP20" s="94">
        <v>395</v>
      </c>
      <c r="BR20" s="94">
        <f t="shared" si="14"/>
        <v>465</v>
      </c>
      <c r="BS20" s="94">
        <v>126</v>
      </c>
      <c r="BT20" s="95">
        <v>65</v>
      </c>
      <c r="BV20" s="98">
        <f t="shared" si="6"/>
        <v>70</v>
      </c>
    </row>
    <row r="21" spans="1:74" s="94" customFormat="1" ht="29.25" customHeight="1" x14ac:dyDescent="0.25">
      <c r="A21" s="78">
        <v>17</v>
      </c>
      <c r="B21" s="107" t="s">
        <v>78</v>
      </c>
      <c r="C21" s="80">
        <v>147</v>
      </c>
      <c r="D21" s="81">
        <v>147</v>
      </c>
      <c r="E21" s="82">
        <f t="shared" si="15"/>
        <v>100</v>
      </c>
      <c r="F21" s="82">
        <f t="shared" si="0"/>
        <v>0</v>
      </c>
      <c r="G21" s="80">
        <v>150</v>
      </c>
      <c r="H21" s="81">
        <v>102</v>
      </c>
      <c r="I21" s="82">
        <f t="shared" si="16"/>
        <v>68</v>
      </c>
      <c r="J21" s="82">
        <f t="shared" si="1"/>
        <v>0</v>
      </c>
      <c r="K21" s="80"/>
      <c r="L21" s="81">
        <v>710</v>
      </c>
      <c r="M21" s="82"/>
      <c r="N21" s="82">
        <f t="shared" si="2"/>
        <v>0</v>
      </c>
      <c r="O21" s="81">
        <v>800</v>
      </c>
      <c r="P21" s="80">
        <v>1060</v>
      </c>
      <c r="Q21" s="81">
        <v>1210</v>
      </c>
      <c r="R21" s="82">
        <f t="shared" si="18"/>
        <v>114.15094339622642</v>
      </c>
      <c r="S21" s="81">
        <f t="shared" si="3"/>
        <v>0</v>
      </c>
      <c r="T21" s="78">
        <v>32</v>
      </c>
      <c r="U21" s="78">
        <v>48</v>
      </c>
      <c r="V21" s="83">
        <f>((H21*0.45)+(L21*0.34)+(Q21/1.33*0.18)+(U21*0.2))/BA21*10</f>
        <v>22.537152568309232</v>
      </c>
      <c r="W21" s="84">
        <v>50</v>
      </c>
      <c r="X21" s="81"/>
      <c r="Y21" s="84">
        <v>710</v>
      </c>
      <c r="Z21" s="85">
        <v>355</v>
      </c>
      <c r="AA21" s="86">
        <f t="shared" si="7"/>
        <v>293</v>
      </c>
      <c r="AB21" s="84">
        <v>153</v>
      </c>
      <c r="AC21" s="84"/>
      <c r="AD21" s="84">
        <v>140</v>
      </c>
      <c r="AE21" s="84">
        <f t="shared" si="4"/>
        <v>0</v>
      </c>
      <c r="AF21" s="84">
        <v>203</v>
      </c>
      <c r="AG21" s="83">
        <f t="shared" si="5"/>
        <v>14.5</v>
      </c>
      <c r="AH21" s="87">
        <f t="shared" si="8"/>
        <v>82.535211267605632</v>
      </c>
      <c r="AI21" s="88"/>
      <c r="AJ21" s="99"/>
      <c r="AK21" s="87"/>
      <c r="AL21" s="88"/>
      <c r="AM21" s="90">
        <v>300</v>
      </c>
      <c r="AN21" s="101">
        <v>65</v>
      </c>
      <c r="AO21" s="87">
        <f t="shared" si="9"/>
        <v>21.666666666666668</v>
      </c>
      <c r="AP21" s="88">
        <f t="shared" si="10"/>
        <v>0</v>
      </c>
      <c r="AQ21" s="89">
        <v>22</v>
      </c>
      <c r="AR21" s="108"/>
      <c r="AS21" s="89">
        <v>60</v>
      </c>
      <c r="AT21" s="88"/>
      <c r="AU21" s="91"/>
      <c r="AV21" s="91"/>
      <c r="AW21" s="92">
        <v>80</v>
      </c>
      <c r="AX21" s="91">
        <v>53</v>
      </c>
      <c r="AY21" s="91">
        <f t="shared" si="11"/>
        <v>0</v>
      </c>
      <c r="AZ21" s="91"/>
      <c r="BA21" s="91">
        <f t="shared" si="12"/>
        <v>204.39999999999998</v>
      </c>
      <c r="BB21" s="91">
        <v>121</v>
      </c>
      <c r="BC21" s="91">
        <v>139</v>
      </c>
      <c r="BD21" s="91">
        <f t="shared" si="13"/>
        <v>83.399999999999991</v>
      </c>
      <c r="BF21" s="84">
        <v>147</v>
      </c>
      <c r="BG21" s="95">
        <v>102</v>
      </c>
      <c r="BH21" s="95">
        <v>710</v>
      </c>
      <c r="BI21" s="95">
        <v>1210</v>
      </c>
      <c r="BK21" s="95">
        <v>140</v>
      </c>
      <c r="BO21" s="94">
        <v>81</v>
      </c>
      <c r="BP21" s="94">
        <v>66</v>
      </c>
      <c r="BR21" s="94">
        <f t="shared" si="14"/>
        <v>147</v>
      </c>
      <c r="BS21" s="94">
        <v>65</v>
      </c>
      <c r="BT21" s="95">
        <v>53</v>
      </c>
      <c r="BV21" s="98">
        <f t="shared" si="6"/>
        <v>108</v>
      </c>
    </row>
    <row r="22" spans="1:74" s="94" customFormat="1" ht="29.25" customHeight="1" x14ac:dyDescent="0.25">
      <c r="A22" s="78">
        <v>18</v>
      </c>
      <c r="B22" s="109" t="s">
        <v>79</v>
      </c>
      <c r="C22" s="80"/>
      <c r="D22" s="81"/>
      <c r="E22" s="110">
        <v>0</v>
      </c>
      <c r="F22" s="82">
        <f t="shared" si="0"/>
        <v>0</v>
      </c>
      <c r="G22" s="80"/>
      <c r="H22" s="81"/>
      <c r="I22" s="82"/>
      <c r="J22" s="82">
        <f t="shared" si="1"/>
        <v>0</v>
      </c>
      <c r="K22" s="80"/>
      <c r="L22" s="81"/>
      <c r="M22" s="82"/>
      <c r="N22" s="82">
        <f t="shared" si="2"/>
        <v>0</v>
      </c>
      <c r="O22" s="81"/>
      <c r="P22" s="80">
        <v>0</v>
      </c>
      <c r="Q22" s="81"/>
      <c r="R22" s="82"/>
      <c r="S22" s="81">
        <f t="shared" si="3"/>
        <v>0</v>
      </c>
      <c r="T22" s="78"/>
      <c r="U22" s="78"/>
      <c r="V22" s="83">
        <v>0</v>
      </c>
      <c r="W22" s="83"/>
      <c r="X22" s="81"/>
      <c r="Y22" s="84"/>
      <c r="Z22" s="85">
        <v>50</v>
      </c>
      <c r="AA22" s="86">
        <f t="shared" si="7"/>
        <v>50</v>
      </c>
      <c r="AB22" s="84"/>
      <c r="AC22" s="84"/>
      <c r="AD22" s="84">
        <v>50</v>
      </c>
      <c r="AE22" s="84">
        <f t="shared" si="4"/>
        <v>0</v>
      </c>
      <c r="AF22" s="84">
        <v>90</v>
      </c>
      <c r="AG22" s="83">
        <f t="shared" si="5"/>
        <v>18</v>
      </c>
      <c r="AH22" s="88">
        <f t="shared" si="8"/>
        <v>100</v>
      </c>
      <c r="AI22" s="88"/>
      <c r="AJ22" s="99"/>
      <c r="AK22" s="87"/>
      <c r="AL22" s="88"/>
      <c r="AM22" s="90">
        <v>115</v>
      </c>
      <c r="AN22" s="88"/>
      <c r="AO22" s="87">
        <f t="shared" si="9"/>
        <v>0</v>
      </c>
      <c r="AP22" s="88">
        <f t="shared" si="10"/>
        <v>0</v>
      </c>
      <c r="AQ22" s="89">
        <v>0</v>
      </c>
      <c r="AR22" s="87"/>
      <c r="AS22" s="89">
        <v>23</v>
      </c>
      <c r="AT22" s="88"/>
      <c r="AU22" s="91"/>
      <c r="AV22" s="91"/>
      <c r="AW22" s="92">
        <v>0</v>
      </c>
      <c r="AX22" s="91"/>
      <c r="AY22" s="91">
        <f t="shared" si="11"/>
        <v>0</v>
      </c>
      <c r="AZ22" s="91"/>
      <c r="BA22" s="91">
        <f t="shared" si="12"/>
        <v>0</v>
      </c>
      <c r="BB22" s="93"/>
      <c r="BC22" s="93"/>
      <c r="BD22" s="91">
        <f t="shared" si="13"/>
        <v>0</v>
      </c>
      <c r="BF22" s="84"/>
      <c r="BG22" s="95"/>
      <c r="BH22" s="95"/>
      <c r="BI22" s="95"/>
      <c r="BK22" s="95">
        <v>50</v>
      </c>
      <c r="BR22" s="94">
        <f t="shared" si="14"/>
        <v>0</v>
      </c>
      <c r="BT22" s="95"/>
      <c r="BV22" s="98">
        <f t="shared" si="6"/>
        <v>50</v>
      </c>
    </row>
    <row r="23" spans="1:74" s="94" customFormat="1" ht="29.25" customHeight="1" x14ac:dyDescent="0.25">
      <c r="A23" s="78">
        <v>19</v>
      </c>
      <c r="B23" s="109" t="s">
        <v>80</v>
      </c>
      <c r="C23" s="80">
        <v>852</v>
      </c>
      <c r="D23" s="81">
        <v>334</v>
      </c>
      <c r="E23" s="82">
        <f t="shared" si="15"/>
        <v>39.201877934272304</v>
      </c>
      <c r="F23" s="82">
        <f t="shared" si="0"/>
        <v>0</v>
      </c>
      <c r="G23" s="80">
        <v>490</v>
      </c>
      <c r="H23" s="81">
        <v>30</v>
      </c>
      <c r="I23" s="82">
        <f>H23/G23*100</f>
        <v>6.1224489795918364</v>
      </c>
      <c r="J23" s="82">
        <f t="shared" si="1"/>
        <v>0</v>
      </c>
      <c r="K23" s="80"/>
      <c r="L23" s="81"/>
      <c r="M23" s="82"/>
      <c r="N23" s="82">
        <f t="shared" si="2"/>
        <v>0</v>
      </c>
      <c r="O23" s="81"/>
      <c r="P23" s="80">
        <v>0</v>
      </c>
      <c r="Q23" s="81"/>
      <c r="R23" s="82"/>
      <c r="S23" s="81">
        <f t="shared" si="3"/>
        <v>0</v>
      </c>
      <c r="T23" s="78"/>
      <c r="U23" s="78"/>
      <c r="V23" s="83"/>
      <c r="W23" s="83"/>
      <c r="X23" s="81"/>
      <c r="Y23" s="84"/>
      <c r="Z23" s="85">
        <v>250</v>
      </c>
      <c r="AA23" s="86">
        <f t="shared" si="7"/>
        <v>250</v>
      </c>
      <c r="AB23" s="83"/>
      <c r="AC23" s="83"/>
      <c r="AD23" s="84">
        <v>250</v>
      </c>
      <c r="AE23" s="84">
        <f t="shared" si="4"/>
        <v>0</v>
      </c>
      <c r="AF23" s="84">
        <v>500</v>
      </c>
      <c r="AG23" s="83">
        <f t="shared" si="5"/>
        <v>20</v>
      </c>
      <c r="AH23" s="88">
        <f t="shared" si="8"/>
        <v>100</v>
      </c>
      <c r="AI23" s="88"/>
      <c r="AJ23" s="99"/>
      <c r="AK23" s="87"/>
      <c r="AL23" s="88"/>
      <c r="AM23" s="90">
        <v>470</v>
      </c>
      <c r="AN23" s="88">
        <v>470</v>
      </c>
      <c r="AO23" s="88">
        <f t="shared" si="9"/>
        <v>100</v>
      </c>
      <c r="AP23" s="88">
        <f t="shared" si="10"/>
        <v>0</v>
      </c>
      <c r="AQ23" s="89">
        <v>0</v>
      </c>
      <c r="AR23" s="87"/>
      <c r="AS23" s="89">
        <v>65</v>
      </c>
      <c r="AT23" s="88"/>
      <c r="AU23" s="91"/>
      <c r="AV23" s="91"/>
      <c r="AW23" s="92">
        <v>0</v>
      </c>
      <c r="AX23" s="91"/>
      <c r="AY23" s="91">
        <f t="shared" si="11"/>
        <v>0</v>
      </c>
      <c r="AZ23" s="91"/>
      <c r="BA23" s="91">
        <f t="shared" si="12"/>
        <v>0</v>
      </c>
      <c r="BB23" s="93"/>
      <c r="BC23" s="93"/>
      <c r="BD23" s="91">
        <f t="shared" si="13"/>
        <v>0</v>
      </c>
      <c r="BF23" s="84">
        <v>334</v>
      </c>
      <c r="BG23" s="95">
        <v>30</v>
      </c>
      <c r="BH23" s="95"/>
      <c r="BI23" s="95"/>
      <c r="BK23" s="95">
        <v>250</v>
      </c>
      <c r="BO23" s="94">
        <v>80</v>
      </c>
      <c r="BP23" s="94">
        <v>772</v>
      </c>
      <c r="BR23" s="94">
        <f t="shared" si="14"/>
        <v>852</v>
      </c>
      <c r="BS23" s="94">
        <v>470</v>
      </c>
      <c r="BT23" s="95"/>
      <c r="BV23" s="98">
        <f t="shared" si="6"/>
        <v>250</v>
      </c>
    </row>
    <row r="24" spans="1:74" s="113" customFormat="1" ht="29.25" customHeight="1" x14ac:dyDescent="0.25">
      <c r="A24" s="78">
        <v>20</v>
      </c>
      <c r="B24" s="109" t="s">
        <v>81</v>
      </c>
      <c r="C24" s="80">
        <f>1585+284</f>
        <v>1869</v>
      </c>
      <c r="D24" s="81">
        <v>1869</v>
      </c>
      <c r="E24" s="82">
        <f t="shared" si="15"/>
        <v>100</v>
      </c>
      <c r="F24" s="82">
        <f t="shared" si="0"/>
        <v>0</v>
      </c>
      <c r="G24" s="80">
        <f>1200+240</f>
        <v>1440</v>
      </c>
      <c r="H24" s="81">
        <v>1175</v>
      </c>
      <c r="I24" s="82">
        <f>H24/G24*100</f>
        <v>81.597222222222214</v>
      </c>
      <c r="J24" s="82">
        <f t="shared" si="1"/>
        <v>0</v>
      </c>
      <c r="K24" s="80">
        <v>2400</v>
      </c>
      <c r="L24" s="81">
        <v>1445</v>
      </c>
      <c r="M24" s="82">
        <f t="shared" si="17"/>
        <v>60.208333333333329</v>
      </c>
      <c r="N24" s="82">
        <f t="shared" si="2"/>
        <v>0</v>
      </c>
      <c r="O24" s="81"/>
      <c r="P24" s="80">
        <v>0</v>
      </c>
      <c r="Q24" s="81"/>
      <c r="R24" s="82"/>
      <c r="S24" s="81">
        <f t="shared" si="3"/>
        <v>0</v>
      </c>
      <c r="T24" s="78"/>
      <c r="U24" s="78"/>
      <c r="V24" s="83">
        <f>((H24*0.45)+(L24*0.34)+(Q24/1.33*0.18)+(U24*0.2))/BA24*10</f>
        <v>39.845703125</v>
      </c>
      <c r="W24" s="83"/>
      <c r="X24" s="81">
        <v>1445</v>
      </c>
      <c r="Y24" s="84">
        <v>900</v>
      </c>
      <c r="Z24" s="85">
        <v>100</v>
      </c>
      <c r="AA24" s="86">
        <f t="shared" si="7"/>
        <v>100</v>
      </c>
      <c r="AB24" s="84">
        <v>100</v>
      </c>
      <c r="AC24" s="83"/>
      <c r="AD24" s="84"/>
      <c r="AE24" s="84">
        <f t="shared" si="4"/>
        <v>0</v>
      </c>
      <c r="AF24" s="84"/>
      <c r="AG24" s="83">
        <v>0</v>
      </c>
      <c r="AH24" s="88">
        <f t="shared" si="8"/>
        <v>100</v>
      </c>
      <c r="AI24" s="88"/>
      <c r="AJ24" s="99"/>
      <c r="AK24" s="87"/>
      <c r="AL24" s="88"/>
      <c r="AM24" s="90">
        <f>180+100</f>
        <v>280</v>
      </c>
      <c r="AN24" s="88"/>
      <c r="AO24" s="87">
        <f t="shared" si="9"/>
        <v>0</v>
      </c>
      <c r="AP24" s="88">
        <f t="shared" si="10"/>
        <v>0</v>
      </c>
      <c r="AQ24" s="89">
        <v>0</v>
      </c>
      <c r="AR24" s="87"/>
      <c r="AS24" s="89"/>
      <c r="AT24" s="88"/>
      <c r="AU24" s="91"/>
      <c r="AV24" s="91"/>
      <c r="AW24" s="92">
        <v>0</v>
      </c>
      <c r="AX24" s="91"/>
      <c r="AY24" s="91">
        <f t="shared" si="11"/>
        <v>0</v>
      </c>
      <c r="AZ24" s="111"/>
      <c r="BA24" s="111">
        <v>256</v>
      </c>
      <c r="BB24" s="112"/>
      <c r="BC24" s="112"/>
      <c r="BD24" s="111">
        <f t="shared" si="13"/>
        <v>0</v>
      </c>
      <c r="BF24" s="84">
        <v>1869</v>
      </c>
      <c r="BG24" s="114">
        <v>1175</v>
      </c>
      <c r="BH24" s="114">
        <v>1445</v>
      </c>
      <c r="BI24" s="114"/>
      <c r="BK24" s="114"/>
      <c r="BN24" s="113">
        <v>180</v>
      </c>
      <c r="BP24" s="113">
        <v>1405</v>
      </c>
      <c r="BR24" s="113">
        <f t="shared" si="14"/>
        <v>1585</v>
      </c>
      <c r="BT24" s="114"/>
      <c r="BV24" s="98">
        <f t="shared" si="6"/>
        <v>0</v>
      </c>
    </row>
    <row r="25" spans="1:74" s="94" customFormat="1" ht="29.25" hidden="1" customHeight="1" x14ac:dyDescent="0.25">
      <c r="A25" s="78">
        <v>21</v>
      </c>
      <c r="B25" s="109" t="s">
        <v>82</v>
      </c>
      <c r="C25" s="80"/>
      <c r="D25" s="81"/>
      <c r="E25" s="110" t="e">
        <f t="shared" si="15"/>
        <v>#DIV/0!</v>
      </c>
      <c r="F25" s="82">
        <f t="shared" si="0"/>
        <v>0</v>
      </c>
      <c r="G25" s="80"/>
      <c r="H25" s="81"/>
      <c r="I25" s="82" t="e">
        <f>H25/G25*100</f>
        <v>#DIV/0!</v>
      </c>
      <c r="J25" s="82">
        <f t="shared" si="1"/>
        <v>0</v>
      </c>
      <c r="K25" s="80"/>
      <c r="L25" s="81"/>
      <c r="M25" s="82" t="e">
        <f t="shared" si="17"/>
        <v>#DIV/0!</v>
      </c>
      <c r="N25" s="82">
        <f t="shared" si="2"/>
        <v>0</v>
      </c>
      <c r="O25" s="81"/>
      <c r="P25" s="80">
        <v>0</v>
      </c>
      <c r="Q25" s="81"/>
      <c r="R25" s="82"/>
      <c r="S25" s="81">
        <f t="shared" si="3"/>
        <v>0</v>
      </c>
      <c r="T25" s="78"/>
      <c r="U25" s="78"/>
      <c r="V25" s="83" t="e">
        <f>((H25*0.45)+(L25*0.34)+(Q25/1.33*0.18)+(U25*0.2))/BA25*10</f>
        <v>#DIV/0!</v>
      </c>
      <c r="W25" s="84"/>
      <c r="X25" s="81"/>
      <c r="Y25" s="84"/>
      <c r="Z25" s="85"/>
      <c r="AA25" s="86">
        <f t="shared" si="7"/>
        <v>0</v>
      </c>
      <c r="AB25" s="84"/>
      <c r="AC25" s="84"/>
      <c r="AD25" s="84"/>
      <c r="AE25" s="84">
        <f t="shared" si="4"/>
        <v>0</v>
      </c>
      <c r="AF25" s="84"/>
      <c r="AG25" s="83" t="e">
        <f t="shared" si="5"/>
        <v>#DIV/0!</v>
      </c>
      <c r="AH25" s="88" t="e">
        <f t="shared" si="8"/>
        <v>#DIV/0!</v>
      </c>
      <c r="AI25" s="88"/>
      <c r="AJ25" s="99"/>
      <c r="AK25" s="87"/>
      <c r="AL25" s="88"/>
      <c r="AM25" s="90"/>
      <c r="AN25" s="100"/>
      <c r="AO25" s="87" t="e">
        <f t="shared" si="9"/>
        <v>#DIV/0!</v>
      </c>
      <c r="AP25" s="88">
        <f t="shared" si="10"/>
        <v>0</v>
      </c>
      <c r="AQ25" s="89"/>
      <c r="AR25" s="87"/>
      <c r="AS25" s="89"/>
      <c r="AT25" s="88"/>
      <c r="AU25" s="91"/>
      <c r="AV25" s="91"/>
      <c r="AW25" s="92"/>
      <c r="AX25" s="91"/>
      <c r="AY25" s="91">
        <f t="shared" si="11"/>
        <v>0</v>
      </c>
      <c r="AZ25" s="91"/>
      <c r="BA25" s="91"/>
      <c r="BB25" s="91">
        <v>150</v>
      </c>
      <c r="BC25" s="91">
        <v>176</v>
      </c>
      <c r="BD25" s="91">
        <f t="shared" si="13"/>
        <v>105.6</v>
      </c>
      <c r="BF25" s="84"/>
      <c r="BG25" s="95"/>
      <c r="BH25" s="95"/>
      <c r="BI25" s="95"/>
      <c r="BK25" s="95"/>
      <c r="BN25" s="94">
        <v>29</v>
      </c>
      <c r="BP25" s="94">
        <v>255</v>
      </c>
      <c r="BR25" s="94">
        <f t="shared" si="14"/>
        <v>284</v>
      </c>
      <c r="BT25" s="95"/>
      <c r="BV25" s="98">
        <f t="shared" si="6"/>
        <v>0</v>
      </c>
    </row>
    <row r="26" spans="1:74" s="94" customFormat="1" ht="29.25" customHeight="1" x14ac:dyDescent="0.25">
      <c r="A26" s="78">
        <v>22</v>
      </c>
      <c r="B26" s="109" t="s">
        <v>83</v>
      </c>
      <c r="C26" s="80"/>
      <c r="D26" s="81"/>
      <c r="E26" s="110"/>
      <c r="F26" s="82">
        <f t="shared" si="0"/>
        <v>0</v>
      </c>
      <c r="G26" s="80"/>
      <c r="H26" s="81"/>
      <c r="I26" s="82"/>
      <c r="J26" s="82">
        <f t="shared" si="1"/>
        <v>0</v>
      </c>
      <c r="K26" s="80"/>
      <c r="L26" s="81"/>
      <c r="M26" s="82"/>
      <c r="N26" s="82">
        <f t="shared" si="2"/>
        <v>0</v>
      </c>
      <c r="O26" s="81"/>
      <c r="P26" s="80">
        <v>0</v>
      </c>
      <c r="Q26" s="81"/>
      <c r="R26" s="82"/>
      <c r="S26" s="81">
        <f t="shared" si="3"/>
        <v>0</v>
      </c>
      <c r="T26" s="78"/>
      <c r="U26" s="78"/>
      <c r="V26" s="83"/>
      <c r="W26" s="83"/>
      <c r="X26" s="81"/>
      <c r="Y26" s="83"/>
      <c r="Z26" s="85">
        <v>0</v>
      </c>
      <c r="AA26" s="86">
        <f t="shared" si="7"/>
        <v>0</v>
      </c>
      <c r="AB26" s="83"/>
      <c r="AC26" s="83"/>
      <c r="AD26" s="83"/>
      <c r="AE26" s="84">
        <f t="shared" si="4"/>
        <v>0</v>
      </c>
      <c r="AF26" s="83"/>
      <c r="AG26" s="83">
        <v>0</v>
      </c>
      <c r="AH26" s="87">
        <v>0</v>
      </c>
      <c r="AI26" s="87"/>
      <c r="AJ26" s="89">
        <v>200</v>
      </c>
      <c r="AK26" s="115">
        <v>195</v>
      </c>
      <c r="AL26" s="115">
        <f>AK26/AJ26*100</f>
        <v>97.5</v>
      </c>
      <c r="AM26" s="116">
        <v>200</v>
      </c>
      <c r="AN26" s="117"/>
      <c r="AO26" s="87">
        <f t="shared" si="9"/>
        <v>0</v>
      </c>
      <c r="AP26" s="88">
        <f t="shared" si="10"/>
        <v>0</v>
      </c>
      <c r="AQ26" s="118">
        <v>0</v>
      </c>
      <c r="AR26" s="117"/>
      <c r="AS26" s="119"/>
      <c r="AT26" s="117"/>
      <c r="AU26" s="120"/>
      <c r="AV26" s="120"/>
      <c r="AW26" s="121">
        <v>0</v>
      </c>
      <c r="AX26" s="120"/>
      <c r="AY26" s="91">
        <f t="shared" si="11"/>
        <v>0</v>
      </c>
      <c r="AZ26" s="120"/>
      <c r="BA26" s="91">
        <f t="shared" si="12"/>
        <v>0</v>
      </c>
      <c r="BB26" s="122"/>
      <c r="BC26" s="122"/>
      <c r="BD26" s="91">
        <f t="shared" si="13"/>
        <v>0</v>
      </c>
      <c r="BF26" s="83"/>
      <c r="BG26" s="123"/>
      <c r="BH26" s="123"/>
      <c r="BI26" s="123"/>
      <c r="BK26" s="95"/>
      <c r="BR26" s="94">
        <f t="shared" si="14"/>
        <v>0</v>
      </c>
      <c r="BT26" s="95"/>
      <c r="BV26" s="98">
        <f t="shared" si="6"/>
        <v>0</v>
      </c>
    </row>
    <row r="27" spans="1:74" s="94" customFormat="1" ht="29.25" customHeight="1" x14ac:dyDescent="0.25">
      <c r="A27" s="78">
        <v>23</v>
      </c>
      <c r="B27" s="109" t="s">
        <v>84</v>
      </c>
      <c r="C27" s="80">
        <v>1360</v>
      </c>
      <c r="D27" s="81">
        <v>1360</v>
      </c>
      <c r="E27" s="82">
        <f t="shared" si="15"/>
        <v>100</v>
      </c>
      <c r="F27" s="82">
        <f t="shared" si="0"/>
        <v>0</v>
      </c>
      <c r="G27" s="80">
        <v>620</v>
      </c>
      <c r="H27" s="81">
        <v>524</v>
      </c>
      <c r="I27" s="82">
        <f>H27/G27*100</f>
        <v>84.516129032258064</v>
      </c>
      <c r="J27" s="82">
        <f t="shared" si="1"/>
        <v>0</v>
      </c>
      <c r="K27" s="80"/>
      <c r="L27" s="81">
        <v>120</v>
      </c>
      <c r="M27" s="82"/>
      <c r="N27" s="82">
        <f t="shared" si="2"/>
        <v>0</v>
      </c>
      <c r="O27" s="81">
        <v>3000</v>
      </c>
      <c r="P27" s="80">
        <v>3990</v>
      </c>
      <c r="Q27" s="81">
        <v>5708</v>
      </c>
      <c r="R27" s="82">
        <f t="shared" si="18"/>
        <v>143.05764411027567</v>
      </c>
      <c r="S27" s="81">
        <f t="shared" si="3"/>
        <v>0</v>
      </c>
      <c r="T27" s="78">
        <v>82</v>
      </c>
      <c r="U27" s="78">
        <v>8</v>
      </c>
      <c r="V27" s="83">
        <f>((H27*0.45)+(L27*0.34)+(Q27/1.33*0.18)+(U27*0.2))/BA27*10</f>
        <v>17.78455108658579</v>
      </c>
      <c r="W27" s="84"/>
      <c r="X27" s="81">
        <v>120</v>
      </c>
      <c r="Y27" s="84"/>
      <c r="Z27" s="85">
        <v>800</v>
      </c>
      <c r="AA27" s="86">
        <f t="shared" si="7"/>
        <v>652</v>
      </c>
      <c r="AB27" s="84">
        <v>94</v>
      </c>
      <c r="AC27" s="83"/>
      <c r="AD27" s="84">
        <v>558</v>
      </c>
      <c r="AE27" s="84">
        <f t="shared" si="4"/>
        <v>0</v>
      </c>
      <c r="AF27" s="84">
        <v>1048</v>
      </c>
      <c r="AG27" s="83">
        <f t="shared" si="5"/>
        <v>18.781362007168457</v>
      </c>
      <c r="AH27" s="87">
        <f>AA27/Z27*100</f>
        <v>81.5</v>
      </c>
      <c r="AI27" s="88"/>
      <c r="AJ27" s="99"/>
      <c r="AK27" s="83"/>
      <c r="AL27" s="115"/>
      <c r="AM27" s="124">
        <v>772</v>
      </c>
      <c r="AN27" s="125"/>
      <c r="AO27" s="87">
        <f t="shared" si="9"/>
        <v>0</v>
      </c>
      <c r="AP27" s="88">
        <f t="shared" si="10"/>
        <v>0</v>
      </c>
      <c r="AQ27" s="85">
        <v>0</v>
      </c>
      <c r="AR27" s="84"/>
      <c r="AS27" s="126"/>
      <c r="AT27" s="83"/>
      <c r="AU27" s="127"/>
      <c r="AV27" s="127"/>
      <c r="AW27" s="92">
        <v>300</v>
      </c>
      <c r="AX27" s="128"/>
      <c r="AY27" s="91">
        <f t="shared" si="11"/>
        <v>0</v>
      </c>
      <c r="AZ27" s="128"/>
      <c r="BA27" s="91">
        <f t="shared" si="12"/>
        <v>590.79999999999995</v>
      </c>
      <c r="BB27" s="91">
        <v>292</v>
      </c>
      <c r="BC27" s="91">
        <v>498</v>
      </c>
      <c r="BD27" s="91">
        <f t="shared" si="13"/>
        <v>298.8</v>
      </c>
      <c r="BE27" s="95"/>
      <c r="BF27" s="84">
        <v>1360</v>
      </c>
      <c r="BG27" s="95">
        <v>524</v>
      </c>
      <c r="BH27" s="95">
        <v>120</v>
      </c>
      <c r="BI27" s="95">
        <v>5708</v>
      </c>
      <c r="BK27" s="95">
        <v>558</v>
      </c>
      <c r="BO27" s="94">
        <v>309</v>
      </c>
      <c r="BP27" s="94">
        <v>1051</v>
      </c>
      <c r="BR27" s="94">
        <f t="shared" si="14"/>
        <v>1360</v>
      </c>
      <c r="BT27" s="95"/>
      <c r="BV27" s="98">
        <f t="shared" si="6"/>
        <v>476</v>
      </c>
    </row>
    <row r="28" spans="1:74" s="94" customFormat="1" ht="29.25" customHeight="1" x14ac:dyDescent="0.25">
      <c r="A28" s="78">
        <v>24</v>
      </c>
      <c r="B28" s="109" t="s">
        <v>85</v>
      </c>
      <c r="C28" s="80"/>
      <c r="D28" s="81"/>
      <c r="E28" s="110"/>
      <c r="F28" s="82">
        <f t="shared" si="0"/>
        <v>0</v>
      </c>
      <c r="G28" s="80">
        <v>240</v>
      </c>
      <c r="H28" s="81">
        <v>150</v>
      </c>
      <c r="I28" s="82">
        <f>H28/G28*100</f>
        <v>62.5</v>
      </c>
      <c r="J28" s="82">
        <f t="shared" si="1"/>
        <v>0</v>
      </c>
      <c r="K28" s="80"/>
      <c r="L28" s="81"/>
      <c r="M28" s="82"/>
      <c r="N28" s="82">
        <f t="shared" si="2"/>
        <v>0</v>
      </c>
      <c r="O28" s="81"/>
      <c r="P28" s="80">
        <v>0</v>
      </c>
      <c r="Q28" s="81"/>
      <c r="R28" s="82"/>
      <c r="S28" s="81">
        <f t="shared" si="3"/>
        <v>0</v>
      </c>
      <c r="T28" s="78"/>
      <c r="U28" s="78"/>
      <c r="V28" s="83"/>
      <c r="W28" s="84"/>
      <c r="X28" s="81"/>
      <c r="Y28" s="84"/>
      <c r="Z28" s="85">
        <v>215</v>
      </c>
      <c r="AA28" s="86">
        <f>AB28+AD28</f>
        <v>70</v>
      </c>
      <c r="AB28" s="83"/>
      <c r="AC28" s="83"/>
      <c r="AD28" s="84">
        <v>70</v>
      </c>
      <c r="AE28" s="84">
        <f t="shared" si="4"/>
        <v>0</v>
      </c>
      <c r="AF28" s="84">
        <v>125</v>
      </c>
      <c r="AG28" s="83">
        <f t="shared" si="5"/>
        <v>17.857142857142858</v>
      </c>
      <c r="AH28" s="87">
        <f>AA28/Z28*100</f>
        <v>32.558139534883722</v>
      </c>
      <c r="AI28" s="88"/>
      <c r="AJ28" s="99"/>
      <c r="AK28" s="83"/>
      <c r="AL28" s="115"/>
      <c r="AM28" s="124">
        <v>178</v>
      </c>
      <c r="AN28" s="125"/>
      <c r="AO28" s="87">
        <f t="shared" si="9"/>
        <v>0</v>
      </c>
      <c r="AP28" s="88">
        <f t="shared" si="10"/>
        <v>0</v>
      </c>
      <c r="AQ28" s="85">
        <v>0</v>
      </c>
      <c r="AR28" s="84"/>
      <c r="AS28" s="126"/>
      <c r="AT28" s="83"/>
      <c r="AU28" s="127"/>
      <c r="AV28" s="127"/>
      <c r="AW28" s="92"/>
      <c r="AX28" s="128"/>
      <c r="AY28" s="91">
        <f t="shared" si="11"/>
        <v>0</v>
      </c>
      <c r="AZ28" s="128"/>
      <c r="BA28" s="91">
        <f t="shared" si="12"/>
        <v>0</v>
      </c>
      <c r="BB28" s="93"/>
      <c r="BC28" s="93"/>
      <c r="BD28" s="91">
        <f t="shared" si="13"/>
        <v>0</v>
      </c>
      <c r="BE28" s="95"/>
      <c r="BF28" s="84"/>
      <c r="BG28" s="95">
        <v>150</v>
      </c>
      <c r="BH28" s="95"/>
      <c r="BI28" s="95"/>
      <c r="BK28" s="95">
        <v>70</v>
      </c>
      <c r="BR28" s="94">
        <f t="shared" si="14"/>
        <v>0</v>
      </c>
      <c r="BT28" s="95"/>
      <c r="BV28" s="98">
        <f t="shared" si="6"/>
        <v>70</v>
      </c>
    </row>
    <row r="29" spans="1:74" s="147" customFormat="1" ht="29.25" customHeight="1" x14ac:dyDescent="0.25">
      <c r="A29" s="78"/>
      <c r="B29" s="129" t="s">
        <v>58</v>
      </c>
      <c r="C29" s="130">
        <f>SUM(C5:C27)</f>
        <v>27417</v>
      </c>
      <c r="D29" s="131">
        <f>SUM(D5:D27)</f>
        <v>26899</v>
      </c>
      <c r="E29" s="132">
        <f t="shared" si="15"/>
        <v>98.110661268556015</v>
      </c>
      <c r="F29" s="133">
        <f t="shared" si="0"/>
        <v>0</v>
      </c>
      <c r="G29" s="134">
        <f>SUM(G5:G28)</f>
        <v>11680</v>
      </c>
      <c r="H29" s="131">
        <f>SUM(H5:H28)</f>
        <v>10705</v>
      </c>
      <c r="I29" s="135">
        <f>H29/G29*100</f>
        <v>91.652397260273972</v>
      </c>
      <c r="J29" s="133">
        <f t="shared" si="1"/>
        <v>0</v>
      </c>
      <c r="K29" s="136">
        <f>SUM(K5:K27)</f>
        <v>46000</v>
      </c>
      <c r="L29" s="137">
        <f>SUM(L5:L27)</f>
        <v>86235</v>
      </c>
      <c r="M29" s="137">
        <f>L29/K29*100</f>
        <v>187.46739130434781</v>
      </c>
      <c r="N29" s="133">
        <f t="shared" si="2"/>
        <v>0</v>
      </c>
      <c r="O29" s="131">
        <f>SUM(O5:O27)</f>
        <v>57400</v>
      </c>
      <c r="P29" s="134">
        <f>SUM(P5:P27)</f>
        <v>76330</v>
      </c>
      <c r="Q29" s="131">
        <f>SUM(Q5:Q27)</f>
        <v>39104</v>
      </c>
      <c r="R29" s="135">
        <f t="shared" si="18"/>
        <v>51.230184724223768</v>
      </c>
      <c r="S29" s="138">
        <f t="shared" si="3"/>
        <v>150</v>
      </c>
      <c r="T29" s="139">
        <f>SUM(T5:T28)</f>
        <v>7761</v>
      </c>
      <c r="U29" s="139">
        <f>SUM(U5:U28)</f>
        <v>7316</v>
      </c>
      <c r="V29" s="140">
        <f>((H29*0.45)+(L29*0.34)+(Q29/1.33*0.18)+(U29*0.2))/BA29*10</f>
        <v>29.881781740830515</v>
      </c>
      <c r="W29" s="141">
        <f>SUM(W5:W27)</f>
        <v>4057</v>
      </c>
      <c r="X29" s="141">
        <f>SUM(X5:X27)</f>
        <v>14299</v>
      </c>
      <c r="Y29" s="141">
        <f>SUM(Y5:Y27)</f>
        <v>11733</v>
      </c>
      <c r="Z29" s="142">
        <f>SUM(Z5:Z28)</f>
        <v>24673</v>
      </c>
      <c r="AA29" s="143">
        <f>SUM(AA5:AA28)</f>
        <v>21176</v>
      </c>
      <c r="AB29" s="141">
        <f>SUM(AB5:AB27)</f>
        <v>1958</v>
      </c>
      <c r="AC29" s="141">
        <f>SUM(AC5:AC27)</f>
        <v>0</v>
      </c>
      <c r="AD29" s="141">
        <f>SUM(AD5:AD28)</f>
        <v>19218</v>
      </c>
      <c r="AE29" s="141">
        <f>SUM(AE5:AE28)</f>
        <v>184</v>
      </c>
      <c r="AF29" s="141">
        <f>SUM(AF5:AF28)</f>
        <v>39650.6</v>
      </c>
      <c r="AG29" s="83">
        <f t="shared" si="5"/>
        <v>20.632011655739412</v>
      </c>
      <c r="AH29" s="144">
        <f>AA29/Z29*100</f>
        <v>85.826612086086001</v>
      </c>
      <c r="AI29" s="141">
        <f>SUM(AI5:AI28)</f>
        <v>25</v>
      </c>
      <c r="AJ29" s="142">
        <f t="shared" ref="AJ29:BI29" si="20">SUM(AJ5:AJ27)</f>
        <v>555</v>
      </c>
      <c r="AK29" s="141">
        <f t="shared" si="20"/>
        <v>455</v>
      </c>
      <c r="AL29" s="141">
        <f>AK29/AJ29*100</f>
        <v>81.981981981981974</v>
      </c>
      <c r="AM29" s="142">
        <f>SUM(AM5:AM28)</f>
        <v>22010</v>
      </c>
      <c r="AN29" s="141">
        <f t="shared" si="20"/>
        <v>7129</v>
      </c>
      <c r="AO29" s="144">
        <f t="shared" si="9"/>
        <v>32.389822807814625</v>
      </c>
      <c r="AP29" s="142">
        <f>SUM(AP5:AP28)</f>
        <v>73</v>
      </c>
      <c r="AQ29" s="142">
        <f>SUM(AQ5:AQ28)</f>
        <v>1376</v>
      </c>
      <c r="AR29" s="141">
        <f t="shared" si="20"/>
        <v>1507</v>
      </c>
      <c r="AS29" s="142">
        <f t="shared" si="20"/>
        <v>4784</v>
      </c>
      <c r="AT29" s="141">
        <f t="shared" si="20"/>
        <v>4094</v>
      </c>
      <c r="AU29" s="141">
        <f t="shared" si="20"/>
        <v>11</v>
      </c>
      <c r="AV29" s="141">
        <f t="shared" si="20"/>
        <v>5</v>
      </c>
      <c r="AW29" s="142">
        <f t="shared" si="20"/>
        <v>5165</v>
      </c>
      <c r="AX29" s="141">
        <f t="shared" si="20"/>
        <v>3439</v>
      </c>
      <c r="AY29" s="141">
        <f t="shared" si="20"/>
        <v>105</v>
      </c>
      <c r="AZ29" s="141">
        <f t="shared" si="20"/>
        <v>45</v>
      </c>
      <c r="BA29" s="145">
        <f t="shared" si="20"/>
        <v>13684.799999999996</v>
      </c>
      <c r="BB29" s="145">
        <f t="shared" si="20"/>
        <v>7313</v>
      </c>
      <c r="BC29" s="145">
        <f t="shared" si="20"/>
        <v>10619</v>
      </c>
      <c r="BD29" s="145">
        <f t="shared" si="20"/>
        <v>6371.4000000000005</v>
      </c>
      <c r="BE29" s="146">
        <f t="shared" si="20"/>
        <v>0</v>
      </c>
      <c r="BF29" s="146">
        <f t="shared" si="20"/>
        <v>26899</v>
      </c>
      <c r="BG29" s="146">
        <f>SUM(BG5:BG28)</f>
        <v>10705</v>
      </c>
      <c r="BH29" s="146">
        <f t="shared" si="20"/>
        <v>86235</v>
      </c>
      <c r="BI29" s="146">
        <f t="shared" si="20"/>
        <v>38954</v>
      </c>
      <c r="BK29" s="148">
        <f>SUM(BK5:BK28)</f>
        <v>19034</v>
      </c>
      <c r="BL29" s="148">
        <f t="shared" ref="BL29:BS29" si="21">SUM(BL5:BL28)</f>
        <v>1805</v>
      </c>
      <c r="BM29" s="148">
        <f t="shared" si="21"/>
        <v>1130</v>
      </c>
      <c r="BN29" s="148">
        <f t="shared" si="21"/>
        <v>1238</v>
      </c>
      <c r="BO29" s="148">
        <f t="shared" si="21"/>
        <v>1462</v>
      </c>
      <c r="BP29" s="148">
        <f t="shared" si="21"/>
        <v>22252</v>
      </c>
      <c r="BQ29" s="148">
        <f t="shared" si="21"/>
        <v>470</v>
      </c>
      <c r="BR29" s="148">
        <f t="shared" si="21"/>
        <v>27417</v>
      </c>
      <c r="BS29" s="148">
        <f t="shared" si="21"/>
        <v>7056</v>
      </c>
      <c r="BT29" s="148">
        <f>SUM(BT5:BT28)</f>
        <v>3334</v>
      </c>
      <c r="BV29" s="149">
        <f>SUM(BV5:BV28)</f>
        <v>11457</v>
      </c>
    </row>
    <row r="30" spans="1:74" s="172" customFormat="1" ht="29.25" customHeight="1" x14ac:dyDescent="0.25">
      <c r="A30" s="78"/>
      <c r="B30" s="150" t="s">
        <v>86</v>
      </c>
      <c r="C30" s="151">
        <v>8149</v>
      </c>
      <c r="D30" s="152">
        <v>8149</v>
      </c>
      <c r="E30" s="153">
        <f t="shared" si="15"/>
        <v>100</v>
      </c>
      <c r="F30" s="153">
        <f t="shared" si="0"/>
        <v>0</v>
      </c>
      <c r="G30" s="154">
        <v>2050</v>
      </c>
      <c r="H30" s="152">
        <v>2100</v>
      </c>
      <c r="I30" s="155">
        <f>H30/G30*100</f>
        <v>102.4390243902439</v>
      </c>
      <c r="J30" s="153">
        <f t="shared" si="1"/>
        <v>0</v>
      </c>
      <c r="K30" s="154">
        <v>5000</v>
      </c>
      <c r="L30" s="152">
        <v>6200</v>
      </c>
      <c r="M30" s="156">
        <f>L30/K30*100</f>
        <v>124</v>
      </c>
      <c r="N30" s="153">
        <f t="shared" si="2"/>
        <v>0</v>
      </c>
      <c r="O30" s="152"/>
      <c r="P30" s="154">
        <v>8500</v>
      </c>
      <c r="Q30" s="152">
        <v>7200</v>
      </c>
      <c r="R30" s="155">
        <f t="shared" si="18"/>
        <v>84.705882352941174</v>
      </c>
      <c r="S30" s="157">
        <f t="shared" si="3"/>
        <v>0</v>
      </c>
      <c r="T30" s="158">
        <v>1200</v>
      </c>
      <c r="U30" s="158">
        <v>800</v>
      </c>
      <c r="V30" s="159">
        <f>((H30*0.45)+(L30*0.34)+(Q30/1.33*0.18)+(U30*0.2))/BA30*10</f>
        <v>22.932289650742412</v>
      </c>
      <c r="W30" s="158">
        <v>280</v>
      </c>
      <c r="X30" s="158">
        <v>470</v>
      </c>
      <c r="Y30" s="158">
        <v>1000</v>
      </c>
      <c r="Z30" s="160">
        <v>6699</v>
      </c>
      <c r="AA30" s="86">
        <f>AB30+AD30</f>
        <v>4000</v>
      </c>
      <c r="AB30" s="158">
        <v>200</v>
      </c>
      <c r="AC30" s="158"/>
      <c r="AD30" s="158">
        <v>3800</v>
      </c>
      <c r="AE30" s="145">
        <f>AD30-BK30</f>
        <v>300</v>
      </c>
      <c r="AF30" s="158">
        <v>6422</v>
      </c>
      <c r="AG30" s="159">
        <f t="shared" si="5"/>
        <v>16.899999999999999</v>
      </c>
      <c r="AH30" s="161">
        <f>AA30/Z30*100</f>
        <v>59.710404537990748</v>
      </c>
      <c r="AI30" s="158"/>
      <c r="AJ30" s="160"/>
      <c r="AK30" s="162"/>
      <c r="AL30" s="145"/>
      <c r="AM30" s="163">
        <v>6000</v>
      </c>
      <c r="AN30" s="164">
        <v>2000</v>
      </c>
      <c r="AO30" s="161">
        <f t="shared" si="9"/>
        <v>33.333333333333329</v>
      </c>
      <c r="AP30" s="165">
        <f t="shared" si="10"/>
        <v>800</v>
      </c>
      <c r="AQ30" s="166"/>
      <c r="AR30" s="162"/>
      <c r="AS30" s="166"/>
      <c r="AT30" s="162"/>
      <c r="AU30" s="167"/>
      <c r="AV30" s="167">
        <v>18</v>
      </c>
      <c r="AW30" s="168"/>
      <c r="AX30" s="169"/>
      <c r="AY30" s="170">
        <f t="shared" si="11"/>
        <v>0</v>
      </c>
      <c r="AZ30" s="169"/>
      <c r="BA30" s="171">
        <v>1826</v>
      </c>
      <c r="BB30" s="171"/>
      <c r="BC30" s="171"/>
      <c r="BD30" s="171"/>
      <c r="BF30" s="173">
        <v>8149</v>
      </c>
      <c r="BG30" s="174">
        <v>2100</v>
      </c>
      <c r="BH30" s="173">
        <v>6200</v>
      </c>
      <c r="BI30" s="172">
        <v>7200</v>
      </c>
      <c r="BK30" s="172">
        <v>3500</v>
      </c>
      <c r="BS30" s="172">
        <v>1200</v>
      </c>
    </row>
    <row r="31" spans="1:74" s="177" customFormat="1" ht="24" customHeight="1" x14ac:dyDescent="0.25">
      <c r="A31" s="175"/>
      <c r="B31" s="150" t="s">
        <v>87</v>
      </c>
      <c r="C31" s="154">
        <v>21187</v>
      </c>
      <c r="D31" s="152">
        <v>21187</v>
      </c>
      <c r="E31" s="153">
        <f t="shared" si="15"/>
        <v>100</v>
      </c>
      <c r="F31" s="153">
        <f t="shared" si="0"/>
        <v>0</v>
      </c>
      <c r="G31" s="154">
        <v>15340</v>
      </c>
      <c r="H31" s="152">
        <v>15707</v>
      </c>
      <c r="I31" s="155">
        <f>H31/G31*100</f>
        <v>102.39243807040417</v>
      </c>
      <c r="J31" s="153">
        <f t="shared" si="1"/>
        <v>0</v>
      </c>
      <c r="K31" s="154">
        <v>60099</v>
      </c>
      <c r="L31" s="152">
        <v>62393</v>
      </c>
      <c r="M31" s="156">
        <f>L31/K31*100</f>
        <v>103.81703522521173</v>
      </c>
      <c r="N31" s="153">
        <f t="shared" si="2"/>
        <v>0</v>
      </c>
      <c r="O31" s="152"/>
      <c r="P31" s="154">
        <v>81263</v>
      </c>
      <c r="Q31" s="152">
        <v>52723</v>
      </c>
      <c r="R31" s="155">
        <f t="shared" si="18"/>
        <v>64.879465439375849</v>
      </c>
      <c r="S31" s="157">
        <f t="shared" si="3"/>
        <v>0</v>
      </c>
      <c r="T31" s="158">
        <v>6779</v>
      </c>
      <c r="U31" s="158">
        <v>10034</v>
      </c>
      <c r="V31" s="159">
        <f>((H31*0.45)+(L31*0.34)+(Q31/1.33*0.18)+(U31*0.2))/BA31*10</f>
        <v>26.061290814082568</v>
      </c>
      <c r="W31" s="158">
        <v>5731</v>
      </c>
      <c r="X31" s="158">
        <v>17171</v>
      </c>
      <c r="Y31" s="158"/>
      <c r="Z31" s="160">
        <v>24920</v>
      </c>
      <c r="AA31" s="176">
        <f>AB31+AD31</f>
        <v>19865</v>
      </c>
      <c r="AB31" s="158">
        <v>2453</v>
      </c>
      <c r="AC31" s="158"/>
      <c r="AD31" s="158">
        <v>17412</v>
      </c>
      <c r="AE31" s="145">
        <f>AD31-BK31</f>
        <v>749</v>
      </c>
      <c r="AF31" s="158">
        <v>42838</v>
      </c>
      <c r="AG31" s="159">
        <f t="shared" si="5"/>
        <v>24.602572938203537</v>
      </c>
      <c r="AH31" s="161">
        <f>AA31/Z31*100</f>
        <v>79.715088282504013</v>
      </c>
      <c r="AI31" s="158">
        <v>55</v>
      </c>
      <c r="AJ31" s="160">
        <v>705</v>
      </c>
      <c r="AK31" s="158">
        <v>569</v>
      </c>
      <c r="AL31" s="145">
        <f>AK31/AJ31*100</f>
        <v>80.709219858156033</v>
      </c>
      <c r="AM31" s="160">
        <v>21046</v>
      </c>
      <c r="AN31" s="158">
        <v>6291</v>
      </c>
      <c r="AO31" s="161">
        <f t="shared" si="9"/>
        <v>29.891665874750544</v>
      </c>
      <c r="AP31" s="165">
        <f t="shared" si="10"/>
        <v>291</v>
      </c>
      <c r="AQ31" s="160">
        <v>1455</v>
      </c>
      <c r="AR31" s="158">
        <v>1140</v>
      </c>
      <c r="AS31" s="160">
        <v>4879</v>
      </c>
      <c r="AT31" s="158">
        <v>4611</v>
      </c>
      <c r="AU31" s="169">
        <v>28</v>
      </c>
      <c r="AV31" s="169">
        <v>0</v>
      </c>
      <c r="AW31" s="168">
        <v>6875</v>
      </c>
      <c r="AX31" s="169">
        <v>4756</v>
      </c>
      <c r="AY31" s="170">
        <f t="shared" si="11"/>
        <v>649</v>
      </c>
      <c r="AZ31" s="169"/>
      <c r="BA31" s="177">
        <v>14360</v>
      </c>
      <c r="BF31" s="178">
        <v>21187</v>
      </c>
      <c r="BG31" s="174">
        <v>15707</v>
      </c>
      <c r="BH31" s="178">
        <v>62393</v>
      </c>
      <c r="BI31" s="177">
        <v>52723</v>
      </c>
      <c r="BK31" s="177">
        <v>16663</v>
      </c>
      <c r="BS31" s="177">
        <v>6000</v>
      </c>
      <c r="BT31" s="177">
        <v>4107</v>
      </c>
    </row>
    <row r="32" spans="1:74" ht="12.75" customHeight="1" x14ac:dyDescent="0.3">
      <c r="B32" s="180"/>
      <c r="J32" s="156"/>
      <c r="AB32" s="179" t="s">
        <v>88</v>
      </c>
      <c r="AG32" s="127"/>
      <c r="AH32" s="182"/>
      <c r="AO32" s="87"/>
      <c r="AP32" s="183"/>
      <c r="BG32" s="174"/>
      <c r="BH32" s="185"/>
    </row>
    <row r="33" spans="2:61" ht="12.75" customHeight="1" x14ac:dyDescent="0.3">
      <c r="B33" s="180"/>
      <c r="BF33" s="185"/>
      <c r="BG33" s="174"/>
      <c r="BH33" s="185"/>
      <c r="BI33" s="185"/>
    </row>
    <row r="34" spans="2:61" ht="12.75" customHeight="1" x14ac:dyDescent="0.3">
      <c r="B34" s="180"/>
      <c r="BF34" s="185"/>
      <c r="BG34" s="174"/>
      <c r="BH34" s="185"/>
      <c r="BI34" s="185"/>
    </row>
    <row r="35" spans="2:61" ht="12.75" customHeight="1" x14ac:dyDescent="0.3">
      <c r="B35" s="180"/>
      <c r="BF35" s="185"/>
      <c r="BG35" s="174"/>
      <c r="BH35" s="185"/>
      <c r="BI35" s="185"/>
    </row>
    <row r="36" spans="2:61" ht="12.75" customHeight="1" x14ac:dyDescent="0.3">
      <c r="B36" s="180"/>
      <c r="BF36" s="185"/>
      <c r="BG36" s="174"/>
      <c r="BH36" s="185"/>
      <c r="BI36" s="185"/>
    </row>
    <row r="37" spans="2:61" ht="12.75" customHeight="1" x14ac:dyDescent="0.3">
      <c r="B37" s="180"/>
      <c r="AJ37" s="186"/>
      <c r="BF37" s="185"/>
      <c r="BG37" s="174"/>
      <c r="BH37" s="185"/>
      <c r="BI37" s="185"/>
    </row>
    <row r="38" spans="2:61" ht="12.75" customHeight="1" x14ac:dyDescent="0.3">
      <c r="B38" s="180"/>
      <c r="BF38" s="185"/>
      <c r="BG38" s="174"/>
      <c r="BH38" s="185"/>
      <c r="BI38" s="185"/>
    </row>
    <row r="39" spans="2:61" x14ac:dyDescent="0.3">
      <c r="BF39" s="185"/>
      <c r="BG39" s="174"/>
      <c r="BH39" s="185"/>
      <c r="BI39" s="185"/>
    </row>
    <row r="40" spans="2:61" x14ac:dyDescent="0.3">
      <c r="BF40" s="185"/>
      <c r="BG40" s="174"/>
      <c r="BH40" s="185"/>
      <c r="BI40" s="185"/>
    </row>
    <row r="41" spans="2:61" x14ac:dyDescent="0.3">
      <c r="BF41" s="185"/>
      <c r="BG41" s="174"/>
      <c r="BH41" s="185"/>
      <c r="BI41" s="185"/>
    </row>
    <row r="42" spans="2:61" x14ac:dyDescent="0.3">
      <c r="BF42" s="185"/>
      <c r="BG42" s="174"/>
      <c r="BH42" s="185"/>
      <c r="BI42" s="185"/>
    </row>
    <row r="43" spans="2:61" x14ac:dyDescent="0.3">
      <c r="BF43" s="185"/>
      <c r="BG43" s="174"/>
      <c r="BH43" s="185"/>
      <c r="BI43" s="185"/>
    </row>
    <row r="44" spans="2:61" x14ac:dyDescent="0.3">
      <c r="BF44" s="185"/>
      <c r="BG44" s="174"/>
      <c r="BH44" s="185"/>
      <c r="BI44" s="185"/>
    </row>
    <row r="45" spans="2:61" x14ac:dyDescent="0.3">
      <c r="BF45" s="185"/>
      <c r="BG45" s="174"/>
      <c r="BH45" s="185"/>
      <c r="BI45" s="185"/>
    </row>
    <row r="46" spans="2:61" x14ac:dyDescent="0.3">
      <c r="BF46" s="185"/>
      <c r="BG46" s="174"/>
      <c r="BH46" s="185"/>
      <c r="BI46" s="185"/>
    </row>
    <row r="47" spans="2:61" x14ac:dyDescent="0.3">
      <c r="BF47" s="185"/>
      <c r="BG47" s="174"/>
      <c r="BH47" s="185"/>
      <c r="BI47" s="185"/>
    </row>
    <row r="48" spans="2:61" x14ac:dyDescent="0.3">
      <c r="BF48" s="185"/>
      <c r="BG48" s="174"/>
      <c r="BH48" s="185"/>
      <c r="BI48" s="185"/>
    </row>
    <row r="49" spans="58:61" x14ac:dyDescent="0.3">
      <c r="BF49" s="185"/>
      <c r="BG49" s="174"/>
      <c r="BH49" s="185"/>
      <c r="BI49" s="185"/>
    </row>
    <row r="50" spans="58:61" x14ac:dyDescent="0.3">
      <c r="BG50" s="147"/>
    </row>
    <row r="51" spans="58:61" x14ac:dyDescent="0.3">
      <c r="BG51" s="172"/>
    </row>
    <row r="52" spans="58:61" x14ac:dyDescent="0.3">
      <c r="BG52" s="177"/>
    </row>
  </sheetData>
  <mergeCells count="25">
    <mergeCell ref="BL3:BR3"/>
    <mergeCell ref="AZ2:AZ4"/>
    <mergeCell ref="BA2:BA4"/>
    <mergeCell ref="G3:J3"/>
    <mergeCell ref="K3:N3"/>
    <mergeCell ref="O3:S3"/>
    <mergeCell ref="T3:U3"/>
    <mergeCell ref="AQ3:AR3"/>
    <mergeCell ref="AS3:AT3"/>
    <mergeCell ref="Z2:AI3"/>
    <mergeCell ref="AJ2:AL3"/>
    <mergeCell ref="AM2:AO3"/>
    <mergeCell ref="AQ2:AV2"/>
    <mergeCell ref="AW2:AX3"/>
    <mergeCell ref="AY2:AY4"/>
    <mergeCell ref="C1:V1"/>
    <mergeCell ref="Z1:AO1"/>
    <mergeCell ref="A2:A4"/>
    <mergeCell ref="B2:B4"/>
    <mergeCell ref="C2:F3"/>
    <mergeCell ref="G2:S2"/>
    <mergeCell ref="T2:U2"/>
    <mergeCell ref="V2:V4"/>
    <mergeCell ref="W2:W4"/>
    <mergeCell ref="X2:Y3"/>
  </mergeCells>
  <pageMargins left="0.51181102362204722" right="0.11811023622047245" top="0.55118110236220474" bottom="0.55118110236220474" header="0.31496062992125984" footer="0.31496062992125984"/>
  <pageSetup paperSize="9" scale="50" orientation="landscape" r:id="rId1"/>
  <colBreaks count="1" manualBreakCount="1">
    <brk id="25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УБОРКА</vt:lpstr>
      <vt:lpstr>УБОРКА!Заголовки_для_печати</vt:lpstr>
      <vt:lpstr>УБОРКА!Область_печати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2015-09-07T05:11:51Z</dcterms:created>
  <dcterms:modified xsi:type="dcterms:W3CDTF">2015-09-07T05:12:13Z</dcterms:modified>
</cp:coreProperties>
</file>