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РАСТЕНИЕВОДСТВО" sheetId="1" r:id="rId1"/>
  </sheets>
  <definedNames>
    <definedName name="_xlnm.Print_Area" localSheetId="0">РАСТЕНИЕВОДСТВО!$A$1:$AM$32</definedName>
  </definedNames>
  <calcPr calcId="145621"/>
</workbook>
</file>

<file path=xl/calcChain.xml><?xml version="1.0" encoding="utf-8"?>
<calcChain xmlns="http://schemas.openxmlformats.org/spreadsheetml/2006/main">
  <c r="X32" i="1" l="1"/>
  <c r="S32" i="1"/>
  <c r="K32" i="1"/>
  <c r="G32" i="1"/>
  <c r="AM31" i="1"/>
  <c r="AK31" i="1"/>
  <c r="AI31" i="1"/>
  <c r="AG31" i="1"/>
  <c r="AE31" i="1"/>
  <c r="AC31" i="1"/>
  <c r="AA31" i="1"/>
  <c r="Q30" i="1"/>
  <c r="S30" i="1" s="1"/>
  <c r="K30" i="1"/>
  <c r="G30" i="1"/>
  <c r="AM29" i="1"/>
  <c r="AL29" i="1"/>
  <c r="AL31" i="1" s="1"/>
  <c r="AK29" i="1"/>
  <c r="AJ29" i="1"/>
  <c r="AJ31" i="1" s="1"/>
  <c r="AI29" i="1"/>
  <c r="AH29" i="1"/>
  <c r="AH31" i="1" s="1"/>
  <c r="AG29" i="1"/>
  <c r="AF29" i="1"/>
  <c r="AF31" i="1" s="1"/>
  <c r="AE29" i="1"/>
  <c r="AD29" i="1"/>
  <c r="AD31" i="1" s="1"/>
  <c r="AC29" i="1"/>
  <c r="AB29" i="1"/>
  <c r="AB31" i="1" s="1"/>
  <c r="Z29" i="1"/>
  <c r="Z31" i="1" s="1"/>
  <c r="Y29" i="1"/>
  <c r="Y31" i="1" s="1"/>
  <c r="W29" i="1"/>
  <c r="W31" i="1" s="1"/>
  <c r="X31" i="1" s="1"/>
  <c r="V29" i="1"/>
  <c r="V31" i="1" s="1"/>
  <c r="U29" i="1"/>
  <c r="U31" i="1" s="1"/>
  <c r="T29" i="1"/>
  <c r="T31" i="1" s="1"/>
  <c r="R29" i="1"/>
  <c r="R31" i="1" s="1"/>
  <c r="P29" i="1"/>
  <c r="P31" i="1" s="1"/>
  <c r="O29" i="1"/>
  <c r="O31" i="1" s="1"/>
  <c r="N29" i="1"/>
  <c r="N31" i="1" s="1"/>
  <c r="M29" i="1"/>
  <c r="M31" i="1" s="1"/>
  <c r="J29" i="1"/>
  <c r="J31" i="1" s="1"/>
  <c r="I29" i="1"/>
  <c r="I31" i="1" s="1"/>
  <c r="F29" i="1"/>
  <c r="F31" i="1" s="1"/>
  <c r="E29" i="1"/>
  <c r="E31" i="1" s="1"/>
  <c r="D29" i="1"/>
  <c r="D31" i="1" s="1"/>
  <c r="C29" i="1"/>
  <c r="C31" i="1" s="1"/>
  <c r="K28" i="1"/>
  <c r="K27" i="1"/>
  <c r="X26" i="1"/>
  <c r="S26" i="1"/>
  <c r="K26" i="1"/>
  <c r="H26" i="1"/>
  <c r="G26" i="1"/>
  <c r="H25" i="1"/>
  <c r="K24" i="1"/>
  <c r="H24" i="1"/>
  <c r="G24" i="1"/>
  <c r="K23" i="1"/>
  <c r="H23" i="1"/>
  <c r="G23" i="1"/>
  <c r="S22" i="1"/>
  <c r="K22" i="1"/>
  <c r="H22" i="1"/>
  <c r="G22" i="1"/>
  <c r="S21" i="1"/>
  <c r="K21" i="1"/>
  <c r="H21" i="1"/>
  <c r="G21" i="1"/>
  <c r="S20" i="1"/>
  <c r="K20" i="1"/>
  <c r="H20" i="1"/>
  <c r="G20" i="1"/>
  <c r="Q19" i="1"/>
  <c r="S19" i="1" s="1"/>
  <c r="K19" i="1"/>
  <c r="H19" i="1"/>
  <c r="G19" i="1"/>
  <c r="S18" i="1"/>
  <c r="K18" i="1"/>
  <c r="H18" i="1"/>
  <c r="G18" i="1"/>
  <c r="S17" i="1"/>
  <c r="K17" i="1"/>
  <c r="H17" i="1"/>
  <c r="G17" i="1"/>
  <c r="X16" i="1"/>
  <c r="Q16" i="1"/>
  <c r="S16" i="1" s="1"/>
  <c r="L16" i="1"/>
  <c r="K16" i="1"/>
  <c r="H16" i="1"/>
  <c r="G16" i="1"/>
  <c r="Q15" i="1"/>
  <c r="S15" i="1" s="1"/>
  <c r="L15" i="1"/>
  <c r="K15" i="1"/>
  <c r="H15" i="1"/>
  <c r="G15" i="1"/>
  <c r="S14" i="1"/>
  <c r="K14" i="1"/>
  <c r="H14" i="1"/>
  <c r="G14" i="1"/>
  <c r="Q13" i="1"/>
  <c r="S13" i="1" s="1"/>
  <c r="K13" i="1"/>
  <c r="H13" i="1"/>
  <c r="G13" i="1"/>
  <c r="X12" i="1"/>
  <c r="Q12" i="1"/>
  <c r="S12" i="1" s="1"/>
  <c r="L12" i="1"/>
  <c r="K12" i="1"/>
  <c r="H12" i="1"/>
  <c r="G12" i="1"/>
  <c r="Q11" i="1"/>
  <c r="S11" i="1" s="1"/>
  <c r="K11" i="1"/>
  <c r="H11" i="1"/>
  <c r="G11" i="1"/>
  <c r="S10" i="1"/>
  <c r="Q10" i="1"/>
  <c r="K10" i="1"/>
  <c r="H10" i="1"/>
  <c r="G10" i="1"/>
  <c r="Q9" i="1"/>
  <c r="S9" i="1" s="1"/>
  <c r="K9" i="1"/>
  <c r="H9" i="1"/>
  <c r="G9" i="1"/>
  <c r="X8" i="1"/>
  <c r="S8" i="1"/>
  <c r="K8" i="1"/>
  <c r="H8" i="1"/>
  <c r="G8" i="1"/>
  <c r="X7" i="1"/>
  <c r="S7" i="1"/>
  <c r="Q7" i="1"/>
  <c r="K7" i="1"/>
  <c r="H7" i="1"/>
  <c r="G7" i="1"/>
  <c r="S6" i="1"/>
  <c r="H6" i="1"/>
  <c r="G6" i="1"/>
  <c r="X5" i="1"/>
  <c r="Q5" i="1"/>
  <c r="Q29" i="1" s="1"/>
  <c r="L5" i="1"/>
  <c r="L29" i="1" s="1"/>
  <c r="L31" i="1" s="1"/>
  <c r="K5" i="1"/>
  <c r="H5" i="1"/>
  <c r="H29" i="1" s="1"/>
  <c r="H31" i="1" s="1"/>
  <c r="G5" i="1"/>
  <c r="Q31" i="1" l="1"/>
  <c r="S29" i="1"/>
  <c r="S31" i="1"/>
  <c r="G31" i="1"/>
  <c r="K31" i="1"/>
  <c r="S5" i="1"/>
  <c r="X29" i="1"/>
  <c r="G29" i="1"/>
  <c r="K29" i="1"/>
</calcChain>
</file>

<file path=xl/sharedStrings.xml><?xml version="1.0" encoding="utf-8"?>
<sst xmlns="http://schemas.openxmlformats.org/spreadsheetml/2006/main" count="113" uniqueCount="60">
  <si>
    <t>Оперативные данные по полевым работам по Можгинскому району  на 23 мая  2016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</si>
  <si>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</si>
  <si>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</si>
  <si>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</si>
  <si>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</si>
  <si>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 яровых зерновых и зернобобовых, га</t>
  </si>
  <si>
    <t>Посев льна, га</t>
  </si>
  <si>
    <t>Посев кукурузы, га</t>
  </si>
  <si>
    <t>Посев однолетних трав,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</si>
  <si>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</si>
  <si>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</si>
  <si>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</si>
  <si>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</si>
  <si>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</si>
  <si>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зерновых</t>
  </si>
  <si>
    <t>льна</t>
  </si>
  <si>
    <t>зяби</t>
  </si>
  <si>
    <t>мн.трав</t>
  </si>
  <si>
    <t>озимых культур</t>
  </si>
  <si>
    <t>план</t>
  </si>
  <si>
    <t>факт</t>
  </si>
  <si>
    <t>%</t>
  </si>
  <si>
    <t>за день</t>
  </si>
  <si>
    <t>гибель озимых</t>
  </si>
  <si>
    <t>морковь</t>
  </si>
  <si>
    <t>свекла</t>
  </si>
  <si>
    <t>капуста</t>
  </si>
  <si>
    <t>зерновые</t>
  </si>
  <si>
    <t>овощей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</si>
  <si>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</si>
  <si>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</si>
  <si>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</si>
  <si>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</si>
  <si>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</si>
  <si>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</si>
  <si>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</si>
  <si>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</si>
  <si>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</si>
  <si>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</si>
  <si>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</si>
  <si>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</si>
  <si>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</si>
  <si>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Русский Пычас</t>
  </si>
  <si>
    <t>ООО Рус.Пычас</t>
  </si>
  <si>
    <t>ООО Удмуртия</t>
  </si>
  <si>
    <t>ООО Петухово</t>
  </si>
  <si>
    <t>ООО Новобиинское</t>
  </si>
  <si>
    <t>ООО Сельфон</t>
  </si>
  <si>
    <t>ООО Колос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</si>
  <si>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</si>
  <si>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</si>
  <si>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</si>
  <si>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</si>
  <si>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</si>
  <si>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r>
      <t xml:space="preserve">ИТОГО </t>
    </r>
    <r>
      <rPr>
        <b/>
        <i/>
        <sz val="16"/>
        <color indexed="8"/>
        <rFont val="Times New Roman"/>
        <family val="1"/>
        <charset val="204"/>
      </rPr>
      <t>(СХО)</t>
    </r>
  </si>
  <si>
    <t>ИТОГО</t>
  </si>
  <si>
    <t>КФХ</t>
  </si>
  <si>
    <t>ВСЕГО</t>
  </si>
  <si>
    <t>2015 год( СХО)</t>
  </si>
  <si>
    <t>2015 год (МХО)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</si>
</sst>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9" x14ac:knownFonts="1">
    <font>
      <sz val="10"/>
      <name val="Arial Cyr"/>
      <charset val="204"/>
    </font>
    <font>
      <b/>
      <i/>
      <sz val="14"/>
      <name val="Arial Cyr"/>
      <charset val="204"/>
    </font>
    <font>
      <b/>
      <i/>
      <sz val="30"/>
      <name val="Arial Cyr"/>
      <charset val="204"/>
    </font>
    <font>
      <sz val="14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1"/>
      <name val="Arial Cyr"/>
      <charset val="204"/>
    </font>
    <font>
      <i/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6"/>
      <name val="Arial Cyr"/>
      <charset val="204"/>
    </font>
    <font>
      <b/>
      <i/>
      <sz val="24"/>
      <name val="Arial Cyr"/>
      <charset val="204"/>
    </font>
    <font>
      <b/>
      <i/>
      <sz val="16"/>
      <name val="Arial Cyr"/>
      <charset val="204"/>
    </font>
    <font>
      <b/>
      <i/>
      <sz val="16"/>
      <name val="Times New Roman"/>
      <family val="1"/>
      <charset val="204"/>
    </font>
    <font>
      <b/>
      <i/>
      <sz val="16"/>
      <name val="Tahoma"/>
      <family val="2"/>
      <charset val="204"/>
    </font>
    <font>
      <b/>
      <i/>
      <sz val="16"/>
      <color theme="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22" fontId="6" fillId="2" borderId="3" xfId="0" applyNumberFormat="1" applyFont="1" applyFill="1" applyBorder="1" applyAlignment="1" applyProtection="1">
      <alignment horizontal="center" vertical="center" wrapText="1"/>
    </xf>
    <xf numFmtId="22" fontId="6" fillId="2" borderId="5" xfId="0" applyNumberFormat="1" applyFont="1" applyFill="1" applyBorder="1" applyAlignment="1" applyProtection="1">
      <alignment horizontal="center" vertical="center" wrapText="1"/>
    </xf>
    <xf numFmtId="22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2" borderId="10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9" xfId="0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22" fontId="5" fillId="3" borderId="9" xfId="0" applyNumberFormat="1" applyFont="1" applyFill="1" applyBorder="1" applyAlignment="1" applyProtection="1">
      <alignment horizontal="center" vertical="center" wrapText="1"/>
    </xf>
    <xf numFmtId="22" fontId="5" fillId="4" borderId="9" xfId="0" applyNumberFormat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/>
    </xf>
    <xf numFmtId="3" fontId="13" fillId="0" borderId="9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4" fillId="4" borderId="9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" fontId="13" fillId="3" borderId="11" xfId="0" applyNumberFormat="1" applyFont="1" applyFill="1" applyBorder="1" applyAlignment="1">
      <alignment horizontal="center" vertical="center"/>
    </xf>
    <xf numFmtId="1" fontId="13" fillId="0" borderId="9" xfId="0" applyNumberFormat="1" applyFont="1" applyFill="1" applyBorder="1" applyAlignment="1">
      <alignment horizontal="center" vertical="center"/>
    </xf>
    <xf numFmtId="1" fontId="13" fillId="4" borderId="9" xfId="0" applyNumberFormat="1" applyFont="1" applyFill="1" applyBorder="1" applyAlignment="1">
      <alignment horizontal="center" vertical="center"/>
    </xf>
    <xf numFmtId="1" fontId="13" fillId="3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15" fillId="3" borderId="9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/>
    </xf>
    <xf numFmtId="164" fontId="13" fillId="0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3" fontId="13" fillId="2" borderId="9" xfId="0" applyNumberFormat="1" applyFont="1" applyFill="1" applyBorder="1" applyAlignment="1">
      <alignment horizontal="center" vertical="center"/>
    </xf>
    <xf numFmtId="3" fontId="14" fillId="2" borderId="9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 applyProtection="1">
      <alignment horizontal="left" vertical="center"/>
    </xf>
    <xf numFmtId="3" fontId="22" fillId="5" borderId="9" xfId="0" applyNumberFormat="1" applyFont="1" applyFill="1" applyBorder="1" applyAlignment="1">
      <alignment horizontal="center" vertical="center"/>
    </xf>
    <xf numFmtId="164" fontId="22" fillId="5" borderId="9" xfId="0" applyNumberFormat="1" applyFont="1" applyFill="1" applyBorder="1" applyAlignment="1">
      <alignment horizontal="center" vertical="center"/>
    </xf>
    <xf numFmtId="165" fontId="15" fillId="5" borderId="9" xfId="0" applyNumberFormat="1" applyFont="1" applyFill="1" applyBorder="1" applyAlignment="1">
      <alignment horizontal="center" vertical="center"/>
    </xf>
    <xf numFmtId="1" fontId="15" fillId="5" borderId="9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/>
    </xf>
    <xf numFmtId="1" fontId="15" fillId="5" borderId="9" xfId="0" applyNumberFormat="1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3" fontId="26" fillId="0" borderId="9" xfId="0" applyNumberFormat="1" applyFont="1" applyFill="1" applyBorder="1" applyAlignment="1">
      <alignment horizontal="center" vertical="center"/>
    </xf>
    <xf numFmtId="164" fontId="26" fillId="0" borderId="9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3" fontId="25" fillId="0" borderId="9" xfId="0" applyNumberFormat="1" applyFont="1" applyFill="1" applyBorder="1" applyAlignment="1">
      <alignment horizontal="center" vertical="center" wrapText="1"/>
    </xf>
    <xf numFmtId="165" fontId="17" fillId="0" borderId="9" xfId="0" applyNumberFormat="1" applyFont="1" applyFill="1" applyBorder="1" applyAlignment="1">
      <alignment horizontal="center" vertical="center"/>
    </xf>
    <xf numFmtId="1" fontId="25" fillId="0" borderId="9" xfId="0" applyNumberFormat="1" applyFont="1" applyFill="1" applyBorder="1" applyAlignment="1">
      <alignment horizontal="center" vertical="center"/>
    </xf>
    <xf numFmtId="0" fontId="27" fillId="6" borderId="9" xfId="0" applyFont="1" applyFill="1" applyBorder="1"/>
    <xf numFmtId="0" fontId="27" fillId="2" borderId="9" xfId="0" applyFont="1" applyFill="1" applyBorder="1" applyAlignment="1">
      <alignment wrapText="1"/>
    </xf>
    <xf numFmtId="0" fontId="27" fillId="7" borderId="9" xfId="0" applyFont="1" applyFill="1" applyBorder="1" applyAlignment="1">
      <alignment horizontal="center" wrapText="1"/>
    </xf>
    <xf numFmtId="0" fontId="27" fillId="7" borderId="9" xfId="0" applyFont="1" applyFill="1" applyBorder="1" applyAlignment="1">
      <alignment horizontal="center"/>
    </xf>
    <xf numFmtId="3" fontId="27" fillId="7" borderId="9" xfId="0" applyNumberFormat="1" applyFont="1" applyFill="1" applyBorder="1" applyAlignment="1">
      <alignment horizontal="center"/>
    </xf>
    <xf numFmtId="164" fontId="27" fillId="7" borderId="9" xfId="0" applyNumberFormat="1" applyFont="1" applyFill="1" applyBorder="1" applyAlignment="1">
      <alignment horizontal="center"/>
    </xf>
    <xf numFmtId="0" fontId="27" fillId="7" borderId="9" xfId="0" applyFont="1" applyFill="1" applyBorder="1" applyAlignment="1"/>
    <xf numFmtId="165" fontId="27" fillId="7" borderId="9" xfId="0" applyNumberFormat="1" applyFont="1" applyFill="1" applyBorder="1" applyAlignment="1">
      <alignment horizontal="center"/>
    </xf>
    <xf numFmtId="1" fontId="28" fillId="7" borderId="9" xfId="0" applyNumberFormat="1" applyFont="1" applyFill="1" applyBorder="1" applyAlignment="1">
      <alignment horizontal="center"/>
    </xf>
    <xf numFmtId="0" fontId="27" fillId="2" borderId="0" xfId="0" applyFont="1" applyFill="1"/>
    <xf numFmtId="0" fontId="3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33"/>
  <sheetViews>
    <sheetView tabSelected="1" view="pageBreakPreview" zoomScale="40" zoomScaleNormal="50" zoomScaleSheetLayoutView="40" zoomScalePageLayoutView="29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AI21" sqref="AI21:AL21"/>
    </sheetView>
  </sheetViews>
  <sheetFormatPr defaultColWidth="9.109375" defaultRowHeight="17.399999999999999" x14ac:dyDescent="0.3"/>
  <cols>
    <col min="1" max="1" width="4.6640625" style="128" customWidth="1"/>
    <col min="2" max="2" width="34.77734375" style="128" customWidth="1"/>
    <col min="3" max="3" width="13" style="129" hidden="1" customWidth="1"/>
    <col min="4" max="4" width="9.109375" style="129" hidden="1" customWidth="1"/>
    <col min="5" max="5" width="13" style="129" hidden="1" customWidth="1"/>
    <col min="6" max="6" width="14" style="129" hidden="1" customWidth="1"/>
    <col min="7" max="7" width="10.44140625" style="129" hidden="1" customWidth="1"/>
    <col min="8" max="8" width="8.44140625" style="129" hidden="1" customWidth="1"/>
    <col min="9" max="9" width="14" style="129" hidden="1" customWidth="1"/>
    <col min="10" max="10" width="13.6640625" style="129" hidden="1" customWidth="1"/>
    <col min="11" max="11" width="10.21875" style="129" hidden="1" customWidth="1"/>
    <col min="12" max="13" width="11.77734375" style="129" hidden="1" customWidth="1"/>
    <col min="14" max="14" width="11.109375" style="129" hidden="1" customWidth="1"/>
    <col min="15" max="15" width="12.88671875" style="128" hidden="1" customWidth="1"/>
    <col min="16" max="16" width="11" style="128" hidden="1" customWidth="1"/>
    <col min="17" max="17" width="12.77734375" style="128" hidden="1" customWidth="1"/>
    <col min="18" max="18" width="12.6640625" style="128" hidden="1" customWidth="1"/>
    <col min="19" max="19" width="10.44140625" style="128" hidden="1" customWidth="1"/>
    <col min="20" max="20" width="10.77734375" style="128" customWidth="1"/>
    <col min="21" max="23" width="10.21875" style="128" customWidth="1"/>
    <col min="24" max="24" width="8.77734375" style="128" customWidth="1"/>
    <col min="25" max="25" width="11.88671875" style="128" customWidth="1"/>
    <col min="26" max="26" width="12.77734375" style="128" customWidth="1"/>
    <col min="27" max="27" width="9.77734375" style="128" hidden="1" customWidth="1"/>
    <col min="28" max="32" width="10.21875" style="128" customWidth="1"/>
    <col min="33" max="33" width="9.109375" style="128" customWidth="1"/>
    <col min="34" max="35" width="13.5546875" style="128" customWidth="1"/>
    <col min="36" max="36" width="13.88671875" style="128" customWidth="1"/>
    <col min="37" max="37" width="14.6640625" style="128" customWidth="1"/>
    <col min="38" max="38" width="11.88671875" style="128" customWidth="1"/>
    <col min="39" max="39" width="13" style="129" customWidth="1"/>
    <col min="40" max="16384" width="9.109375" style="130"/>
  </cols>
  <sheetData>
    <row r="1" spans="1:39" s="3" customFormat="1" ht="75.599999999999994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22" customFormat="1" ht="55.8" customHeight="1" x14ac:dyDescent="0.3">
      <c r="A2" s="4"/>
      <c r="B2" s="4" t="s">
        <v>1</v>
      </c>
      <c r="C2" s="5" t="s">
        <v>2</v>
      </c>
      <c r="D2" s="6"/>
      <c r="E2" s="7" t="s">
        <v>3</v>
      </c>
      <c r="F2" s="8"/>
      <c r="G2" s="8"/>
      <c r="H2" s="8"/>
      <c r="I2" s="8"/>
      <c r="J2" s="8"/>
      <c r="K2" s="9"/>
      <c r="L2" s="10" t="s">
        <v>4</v>
      </c>
      <c r="M2" s="11"/>
      <c r="N2" s="11"/>
      <c r="O2" s="11"/>
      <c r="P2" s="12"/>
      <c r="Q2" s="13" t="s">
        <v>5</v>
      </c>
      <c r="R2" s="14"/>
      <c r="S2" s="14"/>
      <c r="T2" s="15" t="s">
        <v>6</v>
      </c>
      <c r="U2" s="16"/>
      <c r="V2" s="15" t="s">
        <v>7</v>
      </c>
      <c r="W2" s="17"/>
      <c r="X2" s="16"/>
      <c r="Y2" s="13" t="s">
        <v>8</v>
      </c>
      <c r="Z2" s="18"/>
      <c r="AA2" s="19" t="s">
        <v>1</v>
      </c>
      <c r="AB2" s="13" t="s">
        <v>9</v>
      </c>
      <c r="AC2" s="18"/>
      <c r="AD2" s="15" t="s">
        <v>10</v>
      </c>
      <c r="AE2" s="17"/>
      <c r="AF2" s="17"/>
      <c r="AG2" s="16"/>
      <c r="AH2" s="20" t="s">
        <v>11</v>
      </c>
      <c r="AI2" s="20"/>
      <c r="AJ2" s="21" t="s">
        <v>12</v>
      </c>
      <c r="AK2" s="13" t="s">
        <v>13</v>
      </c>
      <c r="AL2" s="14"/>
      <c r="AM2" s="18"/>
    </row>
    <row r="3" spans="1:39" s="39" customFormat="1" ht="36" customHeight="1" x14ac:dyDescent="0.25">
      <c r="A3" s="23"/>
      <c r="B3" s="23"/>
      <c r="C3" s="24" t="s">
        <v>14</v>
      </c>
      <c r="D3" s="25" t="s">
        <v>15</v>
      </c>
      <c r="E3" s="7" t="s">
        <v>16</v>
      </c>
      <c r="F3" s="8"/>
      <c r="G3" s="8"/>
      <c r="H3" s="9"/>
      <c r="I3" s="7" t="s">
        <v>17</v>
      </c>
      <c r="J3" s="8"/>
      <c r="K3" s="9"/>
      <c r="L3" s="10" t="s">
        <v>18</v>
      </c>
      <c r="M3" s="11"/>
      <c r="N3" s="12"/>
      <c r="O3" s="10" t="s">
        <v>17</v>
      </c>
      <c r="P3" s="12"/>
      <c r="Q3" s="26"/>
      <c r="R3" s="27"/>
      <c r="S3" s="27"/>
      <c r="T3" s="28"/>
      <c r="U3" s="29"/>
      <c r="V3" s="28"/>
      <c r="W3" s="30"/>
      <c r="X3" s="29"/>
      <c r="Y3" s="26"/>
      <c r="Z3" s="31"/>
      <c r="AA3" s="32"/>
      <c r="AB3" s="26"/>
      <c r="AC3" s="31"/>
      <c r="AD3" s="33" t="s">
        <v>19</v>
      </c>
      <c r="AE3" s="34" t="s">
        <v>20</v>
      </c>
      <c r="AF3" s="34"/>
      <c r="AG3" s="34"/>
      <c r="AH3" s="20"/>
      <c r="AI3" s="20"/>
      <c r="AJ3" s="35"/>
      <c r="AK3" s="36"/>
      <c r="AL3" s="37"/>
      <c r="AM3" s="38"/>
    </row>
    <row r="4" spans="1:39" s="39" customFormat="1" ht="49.2" customHeight="1" x14ac:dyDescent="0.25">
      <c r="A4" s="40"/>
      <c r="B4" s="40"/>
      <c r="C4" s="41" t="s">
        <v>20</v>
      </c>
      <c r="D4" s="42" t="s">
        <v>20</v>
      </c>
      <c r="E4" s="43" t="s">
        <v>19</v>
      </c>
      <c r="F4" s="25" t="s">
        <v>20</v>
      </c>
      <c r="G4" s="44" t="s">
        <v>21</v>
      </c>
      <c r="H4" s="25" t="s">
        <v>22</v>
      </c>
      <c r="I4" s="43" t="s">
        <v>19</v>
      </c>
      <c r="J4" s="25" t="s">
        <v>20</v>
      </c>
      <c r="K4" s="44" t="s">
        <v>21</v>
      </c>
      <c r="L4" s="45" t="s">
        <v>19</v>
      </c>
      <c r="M4" s="46" t="s">
        <v>20</v>
      </c>
      <c r="N4" s="47" t="s">
        <v>23</v>
      </c>
      <c r="O4" s="48" t="s">
        <v>19</v>
      </c>
      <c r="P4" s="49" t="s">
        <v>20</v>
      </c>
      <c r="Q4" s="48" t="s">
        <v>19</v>
      </c>
      <c r="R4" s="50" t="s">
        <v>20</v>
      </c>
      <c r="S4" s="51" t="s">
        <v>21</v>
      </c>
      <c r="T4" s="52" t="s">
        <v>19</v>
      </c>
      <c r="U4" s="53" t="s">
        <v>20</v>
      </c>
      <c r="V4" s="52" t="s">
        <v>19</v>
      </c>
      <c r="W4" s="53" t="s">
        <v>20</v>
      </c>
      <c r="X4" s="53" t="s">
        <v>21</v>
      </c>
      <c r="Y4" s="52" t="s">
        <v>19</v>
      </c>
      <c r="Z4" s="53" t="s">
        <v>20</v>
      </c>
      <c r="AA4" s="53"/>
      <c r="AB4" s="54" t="s">
        <v>19</v>
      </c>
      <c r="AC4" s="47" t="s">
        <v>20</v>
      </c>
      <c r="AD4" s="33"/>
      <c r="AE4" s="46" t="s">
        <v>24</v>
      </c>
      <c r="AF4" s="46" t="s">
        <v>25</v>
      </c>
      <c r="AG4" s="46" t="s">
        <v>26</v>
      </c>
      <c r="AH4" s="55" t="s">
        <v>19</v>
      </c>
      <c r="AI4" s="56" t="s">
        <v>20</v>
      </c>
      <c r="AJ4" s="56" t="s">
        <v>27</v>
      </c>
      <c r="AK4" s="57" t="s">
        <v>14</v>
      </c>
      <c r="AL4" s="58" t="s">
        <v>15</v>
      </c>
      <c r="AM4" s="57" t="s">
        <v>28</v>
      </c>
    </row>
    <row r="5" spans="1:39" s="74" customFormat="1" ht="34.950000000000003" customHeight="1" x14ac:dyDescent="0.25">
      <c r="A5" s="59">
        <v>1</v>
      </c>
      <c r="B5" s="60" t="s">
        <v>29</v>
      </c>
      <c r="C5" s="61">
        <v>500</v>
      </c>
      <c r="D5" s="62"/>
      <c r="E5" s="63">
        <v>6000</v>
      </c>
      <c r="F5" s="62">
        <v>6000</v>
      </c>
      <c r="G5" s="64">
        <f t="shared" ref="G5:G24" si="0">F5/E5*100</f>
        <v>100</v>
      </c>
      <c r="H5" s="62" t="e">
        <f>F5-#REF!</f>
        <v>#REF!</v>
      </c>
      <c r="I5" s="63">
        <v>3765</v>
      </c>
      <c r="J5" s="62">
        <v>3765</v>
      </c>
      <c r="K5" s="64">
        <f>J5/I5*100</f>
        <v>100</v>
      </c>
      <c r="L5" s="65">
        <f>1400+181</f>
        <v>1581</v>
      </c>
      <c r="M5" s="66">
        <v>873</v>
      </c>
      <c r="N5" s="66"/>
      <c r="O5" s="63">
        <v>3765</v>
      </c>
      <c r="P5" s="66"/>
      <c r="Q5" s="67">
        <f>4914+300</f>
        <v>5214</v>
      </c>
      <c r="R5" s="68">
        <v>5214</v>
      </c>
      <c r="S5" s="69">
        <f t="shared" ref="S5:S32" si="1">R5/Q5*100</f>
        <v>100</v>
      </c>
      <c r="T5" s="65"/>
      <c r="U5" s="68"/>
      <c r="V5" s="70">
        <v>800</v>
      </c>
      <c r="W5" s="68">
        <v>800</v>
      </c>
      <c r="X5" s="68">
        <f>W5/V5*100</f>
        <v>100</v>
      </c>
      <c r="Y5" s="70">
        <v>467</v>
      </c>
      <c r="Z5" s="68">
        <v>467</v>
      </c>
      <c r="AA5" s="71" t="s">
        <v>29</v>
      </c>
      <c r="AB5" s="72">
        <v>20</v>
      </c>
      <c r="AC5" s="73">
        <v>20</v>
      </c>
      <c r="AD5" s="72"/>
      <c r="AE5" s="73"/>
      <c r="AF5" s="73"/>
      <c r="AG5" s="73"/>
      <c r="AH5" s="72">
        <v>600</v>
      </c>
      <c r="AI5" s="73">
        <v>720</v>
      </c>
      <c r="AJ5" s="73">
        <v>280</v>
      </c>
      <c r="AK5" s="73">
        <v>1430</v>
      </c>
      <c r="AL5" s="73"/>
      <c r="AM5" s="73"/>
    </row>
    <row r="6" spans="1:39" s="74" customFormat="1" ht="34.950000000000003" customHeight="1" x14ac:dyDescent="0.25">
      <c r="A6" s="59">
        <v>2</v>
      </c>
      <c r="B6" s="60" t="s">
        <v>30</v>
      </c>
      <c r="C6" s="61"/>
      <c r="D6" s="62"/>
      <c r="E6" s="63">
        <v>986</v>
      </c>
      <c r="F6" s="62">
        <v>986</v>
      </c>
      <c r="G6" s="64">
        <f t="shared" si="0"/>
        <v>100</v>
      </c>
      <c r="H6" s="62" t="e">
        <f>F6-#REF!</f>
        <v>#REF!</v>
      </c>
      <c r="I6" s="63"/>
      <c r="J6" s="62"/>
      <c r="K6" s="64"/>
      <c r="L6" s="65"/>
      <c r="M6" s="66"/>
      <c r="N6" s="66"/>
      <c r="O6" s="63"/>
      <c r="P6" s="66"/>
      <c r="Q6" s="67">
        <v>886</v>
      </c>
      <c r="R6" s="66">
        <v>886</v>
      </c>
      <c r="S6" s="69">
        <f t="shared" si="1"/>
        <v>100</v>
      </c>
      <c r="T6" s="65"/>
      <c r="U6" s="68"/>
      <c r="V6" s="70"/>
      <c r="W6" s="68"/>
      <c r="X6" s="68"/>
      <c r="Y6" s="70"/>
      <c r="Z6" s="68"/>
      <c r="AA6" s="71" t="s">
        <v>30</v>
      </c>
      <c r="AB6" s="72">
        <v>100</v>
      </c>
      <c r="AC6" s="73">
        <v>100</v>
      </c>
      <c r="AD6" s="75"/>
      <c r="AE6" s="76"/>
      <c r="AF6" s="76"/>
      <c r="AG6" s="76"/>
      <c r="AH6" s="75"/>
      <c r="AI6" s="76"/>
      <c r="AJ6" s="76"/>
      <c r="AK6" s="76"/>
      <c r="AL6" s="76"/>
      <c r="AM6" s="76"/>
    </row>
    <row r="7" spans="1:39" s="74" customFormat="1" ht="34.950000000000003" customHeight="1" x14ac:dyDescent="0.25">
      <c r="A7" s="59">
        <v>3</v>
      </c>
      <c r="B7" s="60" t="s">
        <v>31</v>
      </c>
      <c r="C7" s="61">
        <v>320</v>
      </c>
      <c r="D7" s="62"/>
      <c r="E7" s="63">
        <v>1500</v>
      </c>
      <c r="F7" s="62">
        <v>1500</v>
      </c>
      <c r="G7" s="64">
        <f t="shared" si="0"/>
        <v>100</v>
      </c>
      <c r="H7" s="62" t="e">
        <f>F7-#REF!</f>
        <v>#REF!</v>
      </c>
      <c r="I7" s="63">
        <v>1391</v>
      </c>
      <c r="J7" s="62">
        <v>1391</v>
      </c>
      <c r="K7" s="64">
        <f t="shared" ref="K7:K32" si="2">J7/I7*100</f>
        <v>100</v>
      </c>
      <c r="L7" s="65">
        <v>400</v>
      </c>
      <c r="M7" s="66">
        <v>400</v>
      </c>
      <c r="N7" s="66"/>
      <c r="O7" s="63">
        <v>1391</v>
      </c>
      <c r="P7" s="66"/>
      <c r="Q7" s="67">
        <f>1288+100</f>
        <v>1388</v>
      </c>
      <c r="R7" s="68">
        <v>1388</v>
      </c>
      <c r="S7" s="69">
        <f t="shared" si="1"/>
        <v>100</v>
      </c>
      <c r="T7" s="65"/>
      <c r="U7" s="68"/>
      <c r="V7" s="70">
        <v>275</v>
      </c>
      <c r="W7" s="68">
        <v>275</v>
      </c>
      <c r="X7" s="68">
        <f>W7/V7*100</f>
        <v>100</v>
      </c>
      <c r="Y7" s="70">
        <v>158</v>
      </c>
      <c r="Z7" s="68">
        <v>158</v>
      </c>
      <c r="AA7" s="71" t="s">
        <v>31</v>
      </c>
      <c r="AB7" s="72"/>
      <c r="AC7" s="73"/>
      <c r="AD7" s="77"/>
      <c r="AE7" s="78"/>
      <c r="AF7" s="78"/>
      <c r="AG7" s="78"/>
      <c r="AH7" s="77">
        <v>690</v>
      </c>
      <c r="AI7" s="79">
        <v>690</v>
      </c>
      <c r="AJ7" s="79"/>
      <c r="AK7" s="79"/>
      <c r="AL7" s="79"/>
      <c r="AM7" s="78"/>
    </row>
    <row r="8" spans="1:39" s="74" customFormat="1" ht="34.950000000000003" customHeight="1" x14ac:dyDescent="0.25">
      <c r="A8" s="59">
        <v>4</v>
      </c>
      <c r="B8" s="80" t="s">
        <v>32</v>
      </c>
      <c r="C8" s="61">
        <v>130</v>
      </c>
      <c r="D8" s="62"/>
      <c r="E8" s="63">
        <v>500</v>
      </c>
      <c r="F8" s="62">
        <v>500</v>
      </c>
      <c r="G8" s="64">
        <f t="shared" si="0"/>
        <v>100</v>
      </c>
      <c r="H8" s="62" t="e">
        <f>F8-#REF!</f>
        <v>#REF!</v>
      </c>
      <c r="I8" s="63">
        <v>1169</v>
      </c>
      <c r="J8" s="62">
        <v>1169</v>
      </c>
      <c r="K8" s="64">
        <f t="shared" si="2"/>
        <v>100</v>
      </c>
      <c r="L8" s="65">
        <v>170</v>
      </c>
      <c r="M8" s="66">
        <v>120</v>
      </c>
      <c r="N8" s="66"/>
      <c r="O8" s="63">
        <v>1169</v>
      </c>
      <c r="P8" s="66"/>
      <c r="Q8" s="67">
        <v>464</v>
      </c>
      <c r="R8" s="68">
        <v>464</v>
      </c>
      <c r="S8" s="69">
        <f t="shared" si="1"/>
        <v>100</v>
      </c>
      <c r="T8" s="65"/>
      <c r="U8" s="68"/>
      <c r="V8" s="70">
        <v>91</v>
      </c>
      <c r="W8" s="68">
        <v>91</v>
      </c>
      <c r="X8" s="68">
        <f>W8/V8*100</f>
        <v>100</v>
      </c>
      <c r="Y8" s="70">
        <v>120</v>
      </c>
      <c r="Z8" s="68">
        <v>120</v>
      </c>
      <c r="AA8" s="71" t="s">
        <v>32</v>
      </c>
      <c r="AB8" s="72">
        <v>40</v>
      </c>
      <c r="AC8" s="73">
        <v>30</v>
      </c>
      <c r="AD8" s="77"/>
      <c r="AE8" s="78"/>
      <c r="AF8" s="78"/>
      <c r="AG8" s="78"/>
      <c r="AH8" s="77">
        <v>100</v>
      </c>
      <c r="AI8" s="78">
        <v>100</v>
      </c>
      <c r="AJ8" s="78">
        <v>50</v>
      </c>
      <c r="AK8" s="78"/>
      <c r="AL8" s="78"/>
      <c r="AM8" s="78"/>
    </row>
    <row r="9" spans="1:39" s="74" customFormat="1" ht="34.950000000000003" customHeight="1" x14ac:dyDescent="0.25">
      <c r="A9" s="59">
        <v>5</v>
      </c>
      <c r="B9" s="80" t="s">
        <v>33</v>
      </c>
      <c r="C9" s="81">
        <v>551.5</v>
      </c>
      <c r="D9" s="62"/>
      <c r="E9" s="63">
        <v>1300</v>
      </c>
      <c r="F9" s="62">
        <v>1300</v>
      </c>
      <c r="G9" s="64">
        <f t="shared" si="0"/>
        <v>100</v>
      </c>
      <c r="H9" s="62" t="e">
        <f>F9-#REF!</f>
        <v>#REF!</v>
      </c>
      <c r="I9" s="63">
        <v>1332</v>
      </c>
      <c r="J9" s="62">
        <v>1332</v>
      </c>
      <c r="K9" s="64">
        <f t="shared" si="2"/>
        <v>100</v>
      </c>
      <c r="L9" s="65">
        <v>161</v>
      </c>
      <c r="M9" s="66">
        <v>161</v>
      </c>
      <c r="N9" s="66"/>
      <c r="O9" s="63">
        <v>1332</v>
      </c>
      <c r="P9" s="66"/>
      <c r="Q9" s="67">
        <f>1507+94</f>
        <v>1601</v>
      </c>
      <c r="R9" s="68">
        <v>1601</v>
      </c>
      <c r="S9" s="69">
        <f t="shared" si="1"/>
        <v>100</v>
      </c>
      <c r="T9" s="65"/>
      <c r="U9" s="68"/>
      <c r="V9" s="70"/>
      <c r="W9" s="68"/>
      <c r="X9" s="68"/>
      <c r="Y9" s="70">
        <v>251</v>
      </c>
      <c r="Z9" s="68">
        <v>251</v>
      </c>
      <c r="AA9" s="71" t="s">
        <v>33</v>
      </c>
      <c r="AB9" s="72"/>
      <c r="AC9" s="82"/>
      <c r="AD9" s="77"/>
      <c r="AE9" s="78"/>
      <c r="AF9" s="78"/>
      <c r="AG9" s="78"/>
      <c r="AH9" s="77">
        <v>561</v>
      </c>
      <c r="AI9" s="78">
        <v>561</v>
      </c>
      <c r="AJ9" s="78"/>
      <c r="AK9" s="78"/>
      <c r="AL9" s="78"/>
      <c r="AM9" s="78"/>
    </row>
    <row r="10" spans="1:39" s="74" customFormat="1" ht="34.950000000000003" customHeight="1" x14ac:dyDescent="0.25">
      <c r="A10" s="59">
        <v>6</v>
      </c>
      <c r="B10" s="60" t="s">
        <v>34</v>
      </c>
      <c r="C10" s="61">
        <v>160</v>
      </c>
      <c r="D10" s="62"/>
      <c r="E10" s="63">
        <v>800</v>
      </c>
      <c r="F10" s="62">
        <v>800</v>
      </c>
      <c r="G10" s="64">
        <f t="shared" si="0"/>
        <v>100</v>
      </c>
      <c r="H10" s="62" t="e">
        <f>F10-#REF!</f>
        <v>#REF!</v>
      </c>
      <c r="I10" s="63">
        <v>615</v>
      </c>
      <c r="J10" s="62">
        <v>615</v>
      </c>
      <c r="K10" s="64">
        <f t="shared" si="2"/>
        <v>100</v>
      </c>
      <c r="L10" s="65">
        <v>60</v>
      </c>
      <c r="M10" s="66"/>
      <c r="N10" s="66"/>
      <c r="O10" s="63">
        <v>615</v>
      </c>
      <c r="P10" s="66"/>
      <c r="Q10" s="67">
        <f>600+100</f>
        <v>700</v>
      </c>
      <c r="R10" s="68">
        <v>700</v>
      </c>
      <c r="S10" s="69">
        <f t="shared" si="1"/>
        <v>100</v>
      </c>
      <c r="T10" s="65"/>
      <c r="U10" s="68"/>
      <c r="V10" s="70"/>
      <c r="W10" s="68"/>
      <c r="X10" s="68"/>
      <c r="Y10" s="70">
        <v>170</v>
      </c>
      <c r="Z10" s="68">
        <v>170</v>
      </c>
      <c r="AA10" s="71" t="s">
        <v>34</v>
      </c>
      <c r="AB10" s="72">
        <v>40</v>
      </c>
      <c r="AC10" s="73"/>
      <c r="AD10" s="77"/>
      <c r="AE10" s="78"/>
      <c r="AF10" s="78"/>
      <c r="AG10" s="78"/>
      <c r="AH10" s="77">
        <v>350</v>
      </c>
      <c r="AI10" s="78">
        <v>450</v>
      </c>
      <c r="AJ10" s="78"/>
      <c r="AK10" s="78"/>
      <c r="AL10" s="78"/>
      <c r="AM10" s="78"/>
    </row>
    <row r="11" spans="1:39" s="74" customFormat="1" ht="34.950000000000003" customHeight="1" x14ac:dyDescent="0.25">
      <c r="A11" s="59">
        <v>7</v>
      </c>
      <c r="B11" s="60" t="s">
        <v>35</v>
      </c>
      <c r="C11" s="61">
        <v>120</v>
      </c>
      <c r="D11" s="62"/>
      <c r="E11" s="63">
        <v>500</v>
      </c>
      <c r="F11" s="62">
        <v>500</v>
      </c>
      <c r="G11" s="64">
        <f t="shared" si="0"/>
        <v>100</v>
      </c>
      <c r="H11" s="62" t="e">
        <f>F11-#REF!</f>
        <v>#REF!</v>
      </c>
      <c r="I11" s="63">
        <v>362</v>
      </c>
      <c r="J11" s="62">
        <v>362</v>
      </c>
      <c r="K11" s="64">
        <f t="shared" si="2"/>
        <v>100</v>
      </c>
      <c r="L11" s="65">
        <v>50</v>
      </c>
      <c r="M11" s="66"/>
      <c r="N11" s="66"/>
      <c r="O11" s="63">
        <v>362</v>
      </c>
      <c r="P11" s="66"/>
      <c r="Q11" s="67">
        <f>490+50</f>
        <v>540</v>
      </c>
      <c r="R11" s="68">
        <v>540</v>
      </c>
      <c r="S11" s="69">
        <f t="shared" si="1"/>
        <v>100</v>
      </c>
      <c r="T11" s="65"/>
      <c r="U11" s="68"/>
      <c r="V11" s="70"/>
      <c r="W11" s="68"/>
      <c r="X11" s="68"/>
      <c r="Y11" s="70"/>
      <c r="Z11" s="68"/>
      <c r="AA11" s="71" t="s">
        <v>35</v>
      </c>
      <c r="AB11" s="72">
        <v>20</v>
      </c>
      <c r="AC11" s="73">
        <v>20</v>
      </c>
      <c r="AD11" s="77"/>
      <c r="AE11" s="78"/>
      <c r="AF11" s="78"/>
      <c r="AG11" s="78"/>
      <c r="AH11" s="77">
        <v>130</v>
      </c>
      <c r="AI11" s="78">
        <v>130</v>
      </c>
      <c r="AJ11" s="78"/>
      <c r="AK11" s="78">
        <v>10</v>
      </c>
      <c r="AL11" s="78"/>
      <c r="AM11" s="78"/>
    </row>
    <row r="12" spans="1:39" s="74" customFormat="1" ht="34.950000000000003" customHeight="1" x14ac:dyDescent="0.25">
      <c r="A12" s="59">
        <v>8</v>
      </c>
      <c r="B12" s="60" t="s">
        <v>36</v>
      </c>
      <c r="C12" s="61">
        <v>428</v>
      </c>
      <c r="D12" s="62"/>
      <c r="E12" s="63">
        <v>1866</v>
      </c>
      <c r="F12" s="62">
        <v>1866</v>
      </c>
      <c r="G12" s="64">
        <f t="shared" si="0"/>
        <v>100</v>
      </c>
      <c r="H12" s="62" t="e">
        <f>F12-#REF!</f>
        <v>#REF!</v>
      </c>
      <c r="I12" s="63">
        <v>1175</v>
      </c>
      <c r="J12" s="62">
        <v>1175</v>
      </c>
      <c r="K12" s="64">
        <f t="shared" si="2"/>
        <v>100</v>
      </c>
      <c r="L12" s="65">
        <f>100+70</f>
        <v>170</v>
      </c>
      <c r="M12" s="66">
        <v>135</v>
      </c>
      <c r="N12" s="66">
        <v>35</v>
      </c>
      <c r="O12" s="63">
        <v>1175</v>
      </c>
      <c r="P12" s="66">
        <v>620</v>
      </c>
      <c r="Q12" s="67">
        <f>1252+28</f>
        <v>1280</v>
      </c>
      <c r="R12" s="68">
        <v>1280</v>
      </c>
      <c r="S12" s="69">
        <f t="shared" si="1"/>
        <v>100</v>
      </c>
      <c r="T12" s="65"/>
      <c r="U12" s="68"/>
      <c r="V12" s="70">
        <v>265</v>
      </c>
      <c r="W12" s="68">
        <v>292</v>
      </c>
      <c r="X12" s="68">
        <f>W12/V12*100</f>
        <v>110.18867924528301</v>
      </c>
      <c r="Y12" s="70">
        <v>150</v>
      </c>
      <c r="Z12" s="68"/>
      <c r="AA12" s="71" t="s">
        <v>36</v>
      </c>
      <c r="AB12" s="72">
        <v>50</v>
      </c>
      <c r="AC12" s="73">
        <v>50</v>
      </c>
      <c r="AD12" s="77">
        <v>70</v>
      </c>
      <c r="AE12" s="78">
        <v>20</v>
      </c>
      <c r="AF12" s="78"/>
      <c r="AG12" s="78">
        <v>2</v>
      </c>
      <c r="AH12" s="77">
        <v>256</v>
      </c>
      <c r="AI12" s="78">
        <v>256</v>
      </c>
      <c r="AJ12" s="78">
        <v>235</v>
      </c>
      <c r="AK12" s="78"/>
      <c r="AL12" s="78"/>
      <c r="AM12" s="78">
        <v>30</v>
      </c>
    </row>
    <row r="13" spans="1:39" s="74" customFormat="1" ht="34.799999999999997" customHeight="1" x14ac:dyDescent="0.25">
      <c r="A13" s="59">
        <v>9</v>
      </c>
      <c r="B13" s="60" t="s">
        <v>37</v>
      </c>
      <c r="C13" s="61">
        <v>200</v>
      </c>
      <c r="D13" s="62"/>
      <c r="E13" s="63">
        <v>820</v>
      </c>
      <c r="F13" s="62">
        <v>820</v>
      </c>
      <c r="G13" s="64">
        <f t="shared" si="0"/>
        <v>100</v>
      </c>
      <c r="H13" s="62" t="e">
        <f>F13-#REF!</f>
        <v>#REF!</v>
      </c>
      <c r="I13" s="63">
        <v>1276</v>
      </c>
      <c r="J13" s="62">
        <v>1226</v>
      </c>
      <c r="K13" s="64">
        <f t="shared" si="2"/>
        <v>96.081504702194351</v>
      </c>
      <c r="L13" s="65">
        <v>200</v>
      </c>
      <c r="M13" s="66">
        <v>200</v>
      </c>
      <c r="N13" s="66"/>
      <c r="O13" s="63">
        <v>1276</v>
      </c>
      <c r="P13" s="66"/>
      <c r="Q13" s="67">
        <f>863+50</f>
        <v>913</v>
      </c>
      <c r="R13" s="68">
        <v>913</v>
      </c>
      <c r="S13" s="69">
        <f t="shared" si="1"/>
        <v>100</v>
      </c>
      <c r="T13" s="65"/>
      <c r="U13" s="68"/>
      <c r="V13" s="70"/>
      <c r="W13" s="68"/>
      <c r="X13" s="68"/>
      <c r="Y13" s="70">
        <v>200</v>
      </c>
      <c r="Z13" s="68">
        <v>200</v>
      </c>
      <c r="AA13" s="71" t="s">
        <v>37</v>
      </c>
      <c r="AB13" s="72">
        <v>20</v>
      </c>
      <c r="AC13" s="73"/>
      <c r="AD13" s="77"/>
      <c r="AE13" s="78"/>
      <c r="AF13" s="78"/>
      <c r="AG13" s="78"/>
      <c r="AH13" s="77">
        <v>150</v>
      </c>
      <c r="AI13" s="78">
        <v>150</v>
      </c>
      <c r="AJ13" s="78"/>
      <c r="AK13" s="78"/>
      <c r="AL13" s="78"/>
      <c r="AM13" s="78"/>
    </row>
    <row r="14" spans="1:39" s="74" customFormat="1" ht="34.950000000000003" customHeight="1" x14ac:dyDescent="0.25">
      <c r="A14" s="59">
        <v>10</v>
      </c>
      <c r="B14" s="60" t="s">
        <v>38</v>
      </c>
      <c r="C14" s="61">
        <v>220</v>
      </c>
      <c r="D14" s="62"/>
      <c r="E14" s="63">
        <v>800</v>
      </c>
      <c r="F14" s="62">
        <v>800</v>
      </c>
      <c r="G14" s="64">
        <f t="shared" si="0"/>
        <v>100</v>
      </c>
      <c r="H14" s="62" t="e">
        <f>F14-#REF!</f>
        <v>#REF!</v>
      </c>
      <c r="I14" s="63">
        <v>491</v>
      </c>
      <c r="J14" s="62">
        <v>491</v>
      </c>
      <c r="K14" s="64">
        <f t="shared" si="2"/>
        <v>100</v>
      </c>
      <c r="L14" s="65">
        <v>150</v>
      </c>
      <c r="M14" s="66">
        <v>150</v>
      </c>
      <c r="N14" s="66"/>
      <c r="O14" s="63">
        <v>491</v>
      </c>
      <c r="P14" s="66"/>
      <c r="Q14" s="67">
        <v>935</v>
      </c>
      <c r="R14" s="68">
        <v>935</v>
      </c>
      <c r="S14" s="69">
        <f t="shared" si="1"/>
        <v>100</v>
      </c>
      <c r="T14" s="65"/>
      <c r="U14" s="68"/>
      <c r="V14" s="70"/>
      <c r="W14" s="68"/>
      <c r="X14" s="68"/>
      <c r="Y14" s="70">
        <v>67</v>
      </c>
      <c r="Z14" s="68">
        <v>67</v>
      </c>
      <c r="AA14" s="71" t="s">
        <v>38</v>
      </c>
      <c r="AB14" s="72"/>
      <c r="AC14" s="82"/>
      <c r="AD14" s="77"/>
      <c r="AE14" s="78"/>
      <c r="AF14" s="78"/>
      <c r="AG14" s="78"/>
      <c r="AH14" s="77">
        <v>160</v>
      </c>
      <c r="AI14" s="78">
        <v>160</v>
      </c>
      <c r="AJ14" s="78"/>
      <c r="AK14" s="78"/>
      <c r="AL14" s="78"/>
      <c r="AM14" s="78"/>
    </row>
    <row r="15" spans="1:39" s="74" customFormat="1" ht="34.950000000000003" customHeight="1" x14ac:dyDescent="0.25">
      <c r="A15" s="59">
        <v>11</v>
      </c>
      <c r="B15" s="60" t="s">
        <v>39</v>
      </c>
      <c r="C15" s="61">
        <v>350</v>
      </c>
      <c r="D15" s="62"/>
      <c r="E15" s="63">
        <v>1315</v>
      </c>
      <c r="F15" s="62">
        <v>1315</v>
      </c>
      <c r="G15" s="64">
        <f t="shared" si="0"/>
        <v>100</v>
      </c>
      <c r="H15" s="62" t="e">
        <f>F15-#REF!</f>
        <v>#REF!</v>
      </c>
      <c r="I15" s="63">
        <v>2650</v>
      </c>
      <c r="J15" s="62">
        <v>1100</v>
      </c>
      <c r="K15" s="64">
        <f t="shared" si="2"/>
        <v>41.509433962264154</v>
      </c>
      <c r="L15" s="65">
        <f>400+200</f>
        <v>600</v>
      </c>
      <c r="M15" s="66"/>
      <c r="N15" s="66"/>
      <c r="O15" s="63">
        <v>2650</v>
      </c>
      <c r="P15" s="66"/>
      <c r="Q15" s="67">
        <f>1470+130</f>
        <v>1600</v>
      </c>
      <c r="R15" s="68">
        <v>1600</v>
      </c>
      <c r="S15" s="69">
        <f t="shared" si="1"/>
        <v>100</v>
      </c>
      <c r="T15" s="65"/>
      <c r="U15" s="68"/>
      <c r="V15" s="70"/>
      <c r="W15" s="68"/>
      <c r="X15" s="68"/>
      <c r="Y15" s="70">
        <v>303</v>
      </c>
      <c r="Z15" s="68">
        <v>303</v>
      </c>
      <c r="AA15" s="71" t="s">
        <v>39</v>
      </c>
      <c r="AB15" s="72"/>
      <c r="AC15" s="82"/>
      <c r="AD15" s="77"/>
      <c r="AE15" s="78"/>
      <c r="AF15" s="78"/>
      <c r="AG15" s="78"/>
      <c r="AH15" s="77">
        <v>410</v>
      </c>
      <c r="AI15" s="78">
        <v>410</v>
      </c>
      <c r="AJ15" s="78"/>
      <c r="AK15" s="78"/>
      <c r="AL15" s="78"/>
      <c r="AM15" s="78"/>
    </row>
    <row r="16" spans="1:39" s="74" customFormat="1" ht="34.950000000000003" customHeight="1" x14ac:dyDescent="0.25">
      <c r="A16" s="59">
        <v>12</v>
      </c>
      <c r="B16" s="60" t="s">
        <v>40</v>
      </c>
      <c r="C16" s="61">
        <v>200</v>
      </c>
      <c r="D16" s="61">
        <v>32</v>
      </c>
      <c r="E16" s="83">
        <v>1500</v>
      </c>
      <c r="F16" s="61">
        <v>1500</v>
      </c>
      <c r="G16" s="64">
        <f t="shared" si="0"/>
        <v>100</v>
      </c>
      <c r="H16" s="62" t="e">
        <f>F16-#REF!</f>
        <v>#REF!</v>
      </c>
      <c r="I16" s="83">
        <v>1865</v>
      </c>
      <c r="J16" s="61">
        <v>1000</v>
      </c>
      <c r="K16" s="64">
        <f t="shared" si="2"/>
        <v>53.619302949061662</v>
      </c>
      <c r="L16" s="65">
        <f>190+216</f>
        <v>406</v>
      </c>
      <c r="M16" s="66">
        <v>296</v>
      </c>
      <c r="N16" s="66">
        <v>110</v>
      </c>
      <c r="O16" s="83">
        <v>1865</v>
      </c>
      <c r="P16" s="66">
        <v>150</v>
      </c>
      <c r="Q16" s="67">
        <f>959+130</f>
        <v>1089</v>
      </c>
      <c r="R16" s="68">
        <v>1089</v>
      </c>
      <c r="S16" s="69">
        <f>R16/Q16*100</f>
        <v>100</v>
      </c>
      <c r="T16" s="65">
        <v>355</v>
      </c>
      <c r="U16" s="68">
        <v>355</v>
      </c>
      <c r="V16" s="70">
        <v>100</v>
      </c>
      <c r="W16" s="68">
        <v>100</v>
      </c>
      <c r="X16" s="68">
        <f>W16/V16*100</f>
        <v>100</v>
      </c>
      <c r="Y16" s="70">
        <v>100</v>
      </c>
      <c r="Z16" s="68">
        <v>210</v>
      </c>
      <c r="AA16" s="71" t="s">
        <v>40</v>
      </c>
      <c r="AB16" s="72"/>
      <c r="AC16" s="82"/>
      <c r="AD16" s="77"/>
      <c r="AE16" s="78"/>
      <c r="AF16" s="78"/>
      <c r="AG16" s="78"/>
      <c r="AH16" s="77">
        <v>200</v>
      </c>
      <c r="AI16" s="78">
        <v>200</v>
      </c>
      <c r="AJ16" s="78"/>
      <c r="AK16" s="78">
        <v>22</v>
      </c>
      <c r="AL16" s="78">
        <v>22</v>
      </c>
      <c r="AM16" s="78"/>
    </row>
    <row r="17" spans="1:39" s="74" customFormat="1" ht="34.950000000000003" customHeight="1" x14ac:dyDescent="0.25">
      <c r="A17" s="59">
        <v>13</v>
      </c>
      <c r="B17" s="60" t="s">
        <v>41</v>
      </c>
      <c r="C17" s="61">
        <v>140</v>
      </c>
      <c r="D17" s="62"/>
      <c r="E17" s="63">
        <v>530</v>
      </c>
      <c r="F17" s="62">
        <v>530</v>
      </c>
      <c r="G17" s="64">
        <f t="shared" si="0"/>
        <v>100</v>
      </c>
      <c r="H17" s="62" t="e">
        <f>F17-#REF!</f>
        <v>#REF!</v>
      </c>
      <c r="I17" s="63">
        <v>220</v>
      </c>
      <c r="J17" s="62">
        <v>220</v>
      </c>
      <c r="K17" s="64">
        <f t="shared" si="2"/>
        <v>100</v>
      </c>
      <c r="L17" s="65"/>
      <c r="M17" s="66"/>
      <c r="N17" s="66"/>
      <c r="O17" s="63">
        <v>220</v>
      </c>
      <c r="P17" s="66">
        <v>0</v>
      </c>
      <c r="Q17" s="67">
        <v>520</v>
      </c>
      <c r="R17" s="68">
        <v>520</v>
      </c>
      <c r="S17" s="69">
        <f t="shared" si="1"/>
        <v>100</v>
      </c>
      <c r="T17" s="65"/>
      <c r="U17" s="68"/>
      <c r="V17" s="70"/>
      <c r="W17" s="68"/>
      <c r="X17" s="68"/>
      <c r="Y17" s="70"/>
      <c r="Z17" s="68"/>
      <c r="AA17" s="71" t="s">
        <v>41</v>
      </c>
      <c r="AB17" s="72">
        <v>10</v>
      </c>
      <c r="AC17" s="73">
        <v>10</v>
      </c>
      <c r="AD17" s="77"/>
      <c r="AE17" s="78"/>
      <c r="AF17" s="78"/>
      <c r="AG17" s="78"/>
      <c r="AH17" s="77">
        <v>0</v>
      </c>
      <c r="AI17" s="78">
        <v>100</v>
      </c>
      <c r="AJ17" s="78"/>
      <c r="AK17" s="78"/>
      <c r="AL17" s="78"/>
      <c r="AM17" s="78"/>
    </row>
    <row r="18" spans="1:39" s="74" customFormat="1" ht="34.950000000000003" customHeight="1" x14ac:dyDescent="0.25">
      <c r="A18" s="59">
        <v>14</v>
      </c>
      <c r="B18" s="60" t="s">
        <v>42</v>
      </c>
      <c r="C18" s="61">
        <v>110</v>
      </c>
      <c r="D18" s="62"/>
      <c r="E18" s="63">
        <v>401</v>
      </c>
      <c r="F18" s="62">
        <v>401</v>
      </c>
      <c r="G18" s="64">
        <f t="shared" si="0"/>
        <v>100</v>
      </c>
      <c r="H18" s="62" t="e">
        <f>F18-#REF!</f>
        <v>#REF!</v>
      </c>
      <c r="I18" s="63">
        <v>962</v>
      </c>
      <c r="J18" s="62">
        <v>260</v>
      </c>
      <c r="K18" s="64">
        <f t="shared" si="2"/>
        <v>27.027027027027028</v>
      </c>
      <c r="L18" s="65"/>
      <c r="M18" s="66"/>
      <c r="N18" s="66"/>
      <c r="O18" s="63">
        <v>962</v>
      </c>
      <c r="P18" s="66"/>
      <c r="Q18" s="67">
        <v>429</v>
      </c>
      <c r="R18" s="68">
        <v>429</v>
      </c>
      <c r="S18" s="69">
        <f t="shared" si="1"/>
        <v>100</v>
      </c>
      <c r="T18" s="65"/>
      <c r="U18" s="68"/>
      <c r="V18" s="70"/>
      <c r="W18" s="68"/>
      <c r="X18" s="68"/>
      <c r="Y18" s="70"/>
      <c r="Z18" s="68"/>
      <c r="AA18" s="71" t="s">
        <v>43</v>
      </c>
      <c r="AB18" s="72"/>
      <c r="AC18" s="73"/>
      <c r="AD18" s="77"/>
      <c r="AE18" s="78"/>
      <c r="AF18" s="78"/>
      <c r="AG18" s="78"/>
      <c r="AH18" s="77">
        <v>98</v>
      </c>
      <c r="AI18" s="78">
        <v>98</v>
      </c>
      <c r="AJ18" s="78"/>
      <c r="AK18" s="78"/>
      <c r="AL18" s="78"/>
      <c r="AM18" s="78"/>
    </row>
    <row r="19" spans="1:39" s="74" customFormat="1" ht="34.950000000000003" customHeight="1" x14ac:dyDescent="0.25">
      <c r="A19" s="59">
        <v>15</v>
      </c>
      <c r="B19" s="60" t="s">
        <v>44</v>
      </c>
      <c r="C19" s="61">
        <v>180</v>
      </c>
      <c r="D19" s="62"/>
      <c r="E19" s="63">
        <v>1071</v>
      </c>
      <c r="F19" s="62">
        <v>1071</v>
      </c>
      <c r="G19" s="64">
        <f t="shared" si="0"/>
        <v>100</v>
      </c>
      <c r="H19" s="62" t="e">
        <f>F19-#REF!</f>
        <v>#REF!</v>
      </c>
      <c r="I19" s="63">
        <v>1450</v>
      </c>
      <c r="J19" s="62">
        <v>500</v>
      </c>
      <c r="K19" s="64">
        <f t="shared" si="2"/>
        <v>34.482758620689658</v>
      </c>
      <c r="L19" s="84">
        <v>400</v>
      </c>
      <c r="M19" s="66"/>
      <c r="N19" s="66"/>
      <c r="O19" s="63">
        <v>1450</v>
      </c>
      <c r="P19" s="66"/>
      <c r="Q19" s="67">
        <f>823+60</f>
        <v>883</v>
      </c>
      <c r="R19" s="68">
        <v>883</v>
      </c>
      <c r="S19" s="69">
        <f t="shared" si="1"/>
        <v>100</v>
      </c>
      <c r="T19" s="65"/>
      <c r="U19" s="68"/>
      <c r="V19" s="70"/>
      <c r="W19" s="68"/>
      <c r="X19" s="68"/>
      <c r="Y19" s="70">
        <v>260</v>
      </c>
      <c r="Z19" s="68">
        <v>260</v>
      </c>
      <c r="AA19" s="71" t="s">
        <v>44</v>
      </c>
      <c r="AB19" s="72"/>
      <c r="AC19" s="73"/>
      <c r="AD19" s="77"/>
      <c r="AE19" s="78"/>
      <c r="AF19" s="78"/>
      <c r="AG19" s="78"/>
      <c r="AH19" s="77">
        <v>230</v>
      </c>
      <c r="AI19" s="78">
        <v>230</v>
      </c>
      <c r="AJ19" s="78"/>
      <c r="AK19" s="78"/>
      <c r="AL19" s="78"/>
      <c r="AM19" s="78"/>
    </row>
    <row r="20" spans="1:39" s="74" customFormat="1" ht="34.950000000000003" customHeight="1" x14ac:dyDescent="0.25">
      <c r="A20" s="59">
        <v>16</v>
      </c>
      <c r="B20" s="60" t="s">
        <v>45</v>
      </c>
      <c r="C20" s="61"/>
      <c r="D20" s="62"/>
      <c r="E20" s="63">
        <v>297</v>
      </c>
      <c r="F20" s="62">
        <v>297</v>
      </c>
      <c r="G20" s="64">
        <f t="shared" si="0"/>
        <v>100</v>
      </c>
      <c r="H20" s="62" t="e">
        <f>F20-#REF!</f>
        <v>#REF!</v>
      </c>
      <c r="I20" s="63">
        <v>339</v>
      </c>
      <c r="J20" s="62">
        <v>339</v>
      </c>
      <c r="K20" s="64">
        <f t="shared" si="2"/>
        <v>100</v>
      </c>
      <c r="L20" s="65">
        <v>65</v>
      </c>
      <c r="M20" s="66">
        <v>15</v>
      </c>
      <c r="N20" s="66"/>
      <c r="O20" s="63">
        <v>339</v>
      </c>
      <c r="P20" s="66"/>
      <c r="Q20" s="67">
        <v>250</v>
      </c>
      <c r="R20" s="68">
        <v>250</v>
      </c>
      <c r="S20" s="69">
        <f t="shared" si="1"/>
        <v>100</v>
      </c>
      <c r="T20" s="65"/>
      <c r="U20" s="68"/>
      <c r="V20" s="70"/>
      <c r="W20" s="68">
        <v>30</v>
      </c>
      <c r="X20" s="68"/>
      <c r="Y20" s="70">
        <v>98</v>
      </c>
      <c r="Z20" s="68">
        <v>98</v>
      </c>
      <c r="AA20" s="71" t="s">
        <v>45</v>
      </c>
      <c r="AB20" s="72"/>
      <c r="AC20" s="73"/>
      <c r="AD20" s="77"/>
      <c r="AE20" s="78"/>
      <c r="AF20" s="78"/>
      <c r="AG20" s="78"/>
      <c r="AH20" s="77">
        <v>15</v>
      </c>
      <c r="AI20" s="78">
        <v>15</v>
      </c>
      <c r="AJ20" s="78"/>
      <c r="AK20" s="78"/>
      <c r="AL20" s="78"/>
      <c r="AM20" s="78"/>
    </row>
    <row r="21" spans="1:39" s="74" customFormat="1" ht="34.950000000000003" customHeight="1" x14ac:dyDescent="0.25">
      <c r="A21" s="59">
        <v>17</v>
      </c>
      <c r="B21" s="60" t="s">
        <v>46</v>
      </c>
      <c r="C21" s="61">
        <v>0</v>
      </c>
      <c r="D21" s="62"/>
      <c r="E21" s="63">
        <v>260</v>
      </c>
      <c r="F21" s="62">
        <v>260</v>
      </c>
      <c r="G21" s="64">
        <f t="shared" si="0"/>
        <v>100</v>
      </c>
      <c r="H21" s="62" t="e">
        <f>F21-#REF!</f>
        <v>#REF!</v>
      </c>
      <c r="I21" s="63">
        <v>120</v>
      </c>
      <c r="J21" s="62">
        <v>120</v>
      </c>
      <c r="K21" s="64">
        <f t="shared" si="2"/>
        <v>100</v>
      </c>
      <c r="L21" s="65">
        <v>53</v>
      </c>
      <c r="M21" s="66">
        <v>47</v>
      </c>
      <c r="N21" s="66"/>
      <c r="O21" s="63">
        <v>120</v>
      </c>
      <c r="P21" s="66"/>
      <c r="Q21" s="67">
        <v>180</v>
      </c>
      <c r="R21" s="68">
        <v>180</v>
      </c>
      <c r="S21" s="69">
        <f t="shared" si="1"/>
        <v>100</v>
      </c>
      <c r="T21" s="65"/>
      <c r="U21" s="68"/>
      <c r="V21" s="70"/>
      <c r="W21" s="68"/>
      <c r="X21" s="68"/>
      <c r="Y21" s="70">
        <v>149</v>
      </c>
      <c r="Z21" s="68">
        <v>149</v>
      </c>
      <c r="AA21" s="71" t="s">
        <v>46</v>
      </c>
      <c r="AB21" s="72"/>
      <c r="AC21" s="73"/>
      <c r="AD21" s="77"/>
      <c r="AE21" s="78"/>
      <c r="AF21" s="78"/>
      <c r="AG21" s="78"/>
      <c r="AH21" s="77">
        <v>57</v>
      </c>
      <c r="AI21" s="78">
        <v>57</v>
      </c>
      <c r="AJ21" s="78"/>
      <c r="AK21" s="78"/>
      <c r="AL21" s="78"/>
      <c r="AM21" s="78"/>
    </row>
    <row r="22" spans="1:39" s="74" customFormat="1" ht="34.950000000000003" customHeight="1" x14ac:dyDescent="0.25">
      <c r="A22" s="59">
        <v>18</v>
      </c>
      <c r="B22" s="85" t="s">
        <v>47</v>
      </c>
      <c r="C22" s="61">
        <v>0</v>
      </c>
      <c r="D22" s="62"/>
      <c r="E22" s="63">
        <v>470</v>
      </c>
      <c r="F22" s="62">
        <v>470</v>
      </c>
      <c r="G22" s="64">
        <f t="shared" si="0"/>
        <v>100</v>
      </c>
      <c r="H22" s="62" t="e">
        <f>F22-#REF!</f>
        <v>#REF!</v>
      </c>
      <c r="I22" s="63">
        <v>546</v>
      </c>
      <c r="J22" s="62">
        <v>175</v>
      </c>
      <c r="K22" s="64">
        <f t="shared" si="2"/>
        <v>32.051282051282051</v>
      </c>
      <c r="L22" s="65"/>
      <c r="M22" s="66"/>
      <c r="N22" s="66"/>
      <c r="O22" s="63">
        <v>546</v>
      </c>
      <c r="P22" s="66"/>
      <c r="Q22" s="67">
        <v>60</v>
      </c>
      <c r="R22" s="68">
        <v>100</v>
      </c>
      <c r="S22" s="69">
        <f t="shared" si="1"/>
        <v>166.66666666666669</v>
      </c>
      <c r="T22" s="65"/>
      <c r="U22" s="68"/>
      <c r="V22" s="70"/>
      <c r="W22" s="68"/>
      <c r="X22" s="68"/>
      <c r="Y22" s="70"/>
      <c r="Z22" s="68">
        <v>50</v>
      </c>
      <c r="AA22" s="86" t="s">
        <v>47</v>
      </c>
      <c r="AB22" s="72">
        <v>200</v>
      </c>
      <c r="AC22" s="66">
        <v>198</v>
      </c>
      <c r="AD22" s="77">
        <v>3</v>
      </c>
      <c r="AE22" s="78"/>
      <c r="AF22" s="78">
        <v>1</v>
      </c>
      <c r="AG22" s="78"/>
      <c r="AH22" s="77">
        <v>0</v>
      </c>
      <c r="AI22" s="78"/>
      <c r="AJ22" s="78"/>
      <c r="AK22" s="78"/>
      <c r="AL22" s="78"/>
      <c r="AM22" s="78"/>
    </row>
    <row r="23" spans="1:39" s="74" customFormat="1" ht="34.950000000000003" customHeight="1" x14ac:dyDescent="0.25">
      <c r="A23" s="59">
        <v>19</v>
      </c>
      <c r="B23" s="85" t="s">
        <v>48</v>
      </c>
      <c r="C23" s="61">
        <v>0</v>
      </c>
      <c r="D23" s="62"/>
      <c r="E23" s="63">
        <v>180</v>
      </c>
      <c r="F23" s="62">
        <v>180</v>
      </c>
      <c r="G23" s="64">
        <f t="shared" si="0"/>
        <v>100</v>
      </c>
      <c r="H23" s="62" t="e">
        <f>F23-#REF!</f>
        <v>#REF!</v>
      </c>
      <c r="I23" s="63">
        <v>1405</v>
      </c>
      <c r="J23" s="62">
        <v>1405</v>
      </c>
      <c r="K23" s="64">
        <f t="shared" si="2"/>
        <v>100</v>
      </c>
      <c r="L23" s="65"/>
      <c r="M23" s="66"/>
      <c r="N23" s="66"/>
      <c r="O23" s="63">
        <v>1405</v>
      </c>
      <c r="P23" s="66"/>
      <c r="Q23" s="67">
        <v>0</v>
      </c>
      <c r="R23" s="68"/>
      <c r="S23" s="69">
        <v>0</v>
      </c>
      <c r="T23" s="65"/>
      <c r="U23" s="68"/>
      <c r="V23" s="70"/>
      <c r="W23" s="68"/>
      <c r="X23" s="68"/>
      <c r="Y23" s="70">
        <v>180</v>
      </c>
      <c r="Z23" s="68">
        <v>180</v>
      </c>
      <c r="AA23" s="86" t="s">
        <v>48</v>
      </c>
      <c r="AB23" s="72"/>
      <c r="AC23" s="66"/>
      <c r="AD23" s="77"/>
      <c r="AE23" s="78"/>
      <c r="AF23" s="78"/>
      <c r="AG23" s="78"/>
      <c r="AH23" s="77">
        <v>80</v>
      </c>
      <c r="AI23" s="78">
        <v>80</v>
      </c>
      <c r="AJ23" s="78"/>
      <c r="AK23" s="78"/>
      <c r="AL23" s="78"/>
      <c r="AM23" s="78"/>
    </row>
    <row r="24" spans="1:39" s="74" customFormat="1" ht="34.950000000000003" customHeight="1" x14ac:dyDescent="0.25">
      <c r="A24" s="59">
        <v>20</v>
      </c>
      <c r="B24" s="85" t="s">
        <v>49</v>
      </c>
      <c r="C24" s="61">
        <v>0</v>
      </c>
      <c r="D24" s="62"/>
      <c r="E24" s="63">
        <v>97</v>
      </c>
      <c r="F24" s="62">
        <v>97</v>
      </c>
      <c r="G24" s="64">
        <f t="shared" si="0"/>
        <v>100</v>
      </c>
      <c r="H24" s="62" t="e">
        <f>F24-#REF!</f>
        <v>#REF!</v>
      </c>
      <c r="I24" s="63">
        <v>200</v>
      </c>
      <c r="J24" s="62">
        <v>200</v>
      </c>
      <c r="K24" s="64">
        <f t="shared" si="2"/>
        <v>100</v>
      </c>
      <c r="L24" s="65"/>
      <c r="M24" s="66"/>
      <c r="N24" s="66"/>
      <c r="O24" s="63">
        <v>200</v>
      </c>
      <c r="P24" s="66"/>
      <c r="Q24" s="67">
        <v>0</v>
      </c>
      <c r="R24" s="68"/>
      <c r="S24" s="69">
        <v>0</v>
      </c>
      <c r="T24" s="65"/>
      <c r="U24" s="68"/>
      <c r="V24" s="70"/>
      <c r="W24" s="68"/>
      <c r="X24" s="68"/>
      <c r="Y24" s="70">
        <v>97</v>
      </c>
      <c r="Z24" s="68">
        <v>97</v>
      </c>
      <c r="AA24" s="86" t="s">
        <v>49</v>
      </c>
      <c r="AB24" s="72"/>
      <c r="AC24" s="66"/>
      <c r="AD24" s="77"/>
      <c r="AE24" s="78"/>
      <c r="AF24" s="78"/>
      <c r="AG24" s="78"/>
      <c r="AH24" s="77">
        <v>97</v>
      </c>
      <c r="AI24" s="78">
        <v>97</v>
      </c>
      <c r="AJ24" s="78"/>
      <c r="AK24" s="78"/>
      <c r="AL24" s="78"/>
      <c r="AM24" s="78"/>
    </row>
    <row r="25" spans="1:39" s="74" customFormat="1" ht="34.950000000000003" customHeight="1" x14ac:dyDescent="0.25">
      <c r="A25" s="59">
        <v>21</v>
      </c>
      <c r="B25" s="85" t="s">
        <v>50</v>
      </c>
      <c r="C25" s="61">
        <v>0</v>
      </c>
      <c r="D25" s="61">
        <v>20</v>
      </c>
      <c r="E25" s="83">
        <v>200</v>
      </c>
      <c r="F25" s="61">
        <v>100</v>
      </c>
      <c r="G25" s="64">
        <v>0</v>
      </c>
      <c r="H25" s="62" t="e">
        <f>F25-#REF!</f>
        <v>#REF!</v>
      </c>
      <c r="I25" s="83"/>
      <c r="J25" s="61"/>
      <c r="K25" s="64"/>
      <c r="L25" s="65"/>
      <c r="M25" s="66"/>
      <c r="N25" s="66"/>
      <c r="O25" s="83"/>
      <c r="P25" s="66"/>
      <c r="Q25" s="67">
        <v>0</v>
      </c>
      <c r="R25" s="66"/>
      <c r="S25" s="69">
        <v>0</v>
      </c>
      <c r="T25" s="65">
        <v>200</v>
      </c>
      <c r="U25" s="66">
        <v>200</v>
      </c>
      <c r="V25" s="65"/>
      <c r="W25" s="66"/>
      <c r="X25" s="68"/>
      <c r="Y25" s="65"/>
      <c r="Z25" s="66"/>
      <c r="AA25" s="86" t="s">
        <v>50</v>
      </c>
      <c r="AB25" s="72"/>
      <c r="AC25" s="73"/>
      <c r="AD25" s="72"/>
      <c r="AE25" s="73"/>
      <c r="AF25" s="73"/>
      <c r="AG25" s="73"/>
      <c r="AH25" s="72"/>
      <c r="AI25" s="73"/>
      <c r="AJ25" s="73"/>
      <c r="AK25" s="73"/>
      <c r="AL25" s="73"/>
      <c r="AM25" s="73"/>
    </row>
    <row r="26" spans="1:39" s="74" customFormat="1" ht="34.950000000000003" customHeight="1" x14ac:dyDescent="0.25">
      <c r="A26" s="59">
        <v>22</v>
      </c>
      <c r="B26" s="85" t="s">
        <v>51</v>
      </c>
      <c r="C26" s="61">
        <v>200</v>
      </c>
      <c r="D26" s="62"/>
      <c r="E26" s="63">
        <v>772</v>
      </c>
      <c r="F26" s="62">
        <v>772</v>
      </c>
      <c r="G26" s="64">
        <f>F26/E26*100</f>
        <v>100</v>
      </c>
      <c r="H26" s="62" t="e">
        <f>F26-#REF!</f>
        <v>#REF!</v>
      </c>
      <c r="I26" s="63">
        <v>1138</v>
      </c>
      <c r="J26" s="62"/>
      <c r="K26" s="64">
        <f t="shared" si="2"/>
        <v>0</v>
      </c>
      <c r="L26" s="84">
        <v>59</v>
      </c>
      <c r="M26" s="66"/>
      <c r="N26" s="66"/>
      <c r="O26" s="63">
        <v>1138</v>
      </c>
      <c r="P26" s="66"/>
      <c r="Q26" s="67">
        <v>741</v>
      </c>
      <c r="R26" s="66">
        <v>741</v>
      </c>
      <c r="S26" s="69">
        <f t="shared" si="1"/>
        <v>100</v>
      </c>
      <c r="T26" s="65"/>
      <c r="U26" s="66"/>
      <c r="V26" s="65">
        <v>170</v>
      </c>
      <c r="W26" s="66">
        <v>170</v>
      </c>
      <c r="X26" s="68">
        <f>W26/V26*100</f>
        <v>100</v>
      </c>
      <c r="Y26" s="65">
        <v>286</v>
      </c>
      <c r="Z26" s="66">
        <v>177</v>
      </c>
      <c r="AA26" s="86" t="s">
        <v>51</v>
      </c>
      <c r="AB26" s="72"/>
      <c r="AC26" s="73"/>
      <c r="AD26" s="72"/>
      <c r="AE26" s="73"/>
      <c r="AF26" s="73"/>
      <c r="AG26" s="73"/>
      <c r="AH26" s="72">
        <v>280</v>
      </c>
      <c r="AI26" s="73">
        <v>270</v>
      </c>
      <c r="AJ26" s="73"/>
      <c r="AK26" s="73">
        <v>69</v>
      </c>
      <c r="AL26" s="73"/>
      <c r="AM26" s="87"/>
    </row>
    <row r="27" spans="1:39" s="92" customFormat="1" ht="34.950000000000003" customHeight="1" x14ac:dyDescent="0.25">
      <c r="A27" s="88">
        <v>23</v>
      </c>
      <c r="B27" s="85" t="s">
        <v>52</v>
      </c>
      <c r="C27" s="89"/>
      <c r="D27" s="90"/>
      <c r="E27" s="63"/>
      <c r="F27" s="90">
        <v>80</v>
      </c>
      <c r="G27" s="64"/>
      <c r="H27" s="90"/>
      <c r="I27" s="63">
        <v>135</v>
      </c>
      <c r="J27" s="90">
        <v>135</v>
      </c>
      <c r="K27" s="64">
        <f t="shared" si="2"/>
        <v>100</v>
      </c>
      <c r="L27" s="65"/>
      <c r="M27" s="91"/>
      <c r="N27" s="91"/>
      <c r="O27" s="63">
        <v>135</v>
      </c>
      <c r="P27" s="91"/>
      <c r="Q27" s="67">
        <v>0</v>
      </c>
      <c r="R27" s="91"/>
      <c r="S27" s="69"/>
      <c r="T27" s="65"/>
      <c r="U27" s="91"/>
      <c r="V27" s="65"/>
      <c r="W27" s="91"/>
      <c r="X27" s="68"/>
      <c r="Y27" s="65">
        <v>80</v>
      </c>
      <c r="Z27" s="91"/>
      <c r="AA27" s="85" t="s">
        <v>52</v>
      </c>
      <c r="AB27" s="72"/>
      <c r="AC27" s="87"/>
      <c r="AD27" s="72"/>
      <c r="AE27" s="87"/>
      <c r="AF27" s="87"/>
      <c r="AG27" s="87"/>
      <c r="AH27" s="72">
        <v>80</v>
      </c>
      <c r="AI27" s="87"/>
      <c r="AJ27" s="87"/>
      <c r="AK27" s="87"/>
      <c r="AL27" s="87"/>
      <c r="AM27" s="87"/>
    </row>
    <row r="28" spans="1:39" s="92" customFormat="1" ht="34.950000000000003" customHeight="1" x14ac:dyDescent="0.25">
      <c r="A28" s="88">
        <v>24</v>
      </c>
      <c r="B28" s="85" t="s">
        <v>53</v>
      </c>
      <c r="C28" s="89"/>
      <c r="D28" s="90"/>
      <c r="E28" s="63"/>
      <c r="F28" s="90"/>
      <c r="G28" s="64"/>
      <c r="H28" s="90"/>
      <c r="I28" s="63">
        <v>185</v>
      </c>
      <c r="J28" s="90">
        <v>185</v>
      </c>
      <c r="K28" s="64">
        <f t="shared" si="2"/>
        <v>100</v>
      </c>
      <c r="L28" s="65"/>
      <c r="M28" s="91"/>
      <c r="N28" s="91"/>
      <c r="O28" s="63">
        <v>185</v>
      </c>
      <c r="P28" s="91"/>
      <c r="Q28" s="67">
        <v>0</v>
      </c>
      <c r="R28" s="91"/>
      <c r="S28" s="69"/>
      <c r="T28" s="65"/>
      <c r="U28" s="91"/>
      <c r="V28" s="65"/>
      <c r="W28" s="91"/>
      <c r="X28" s="68"/>
      <c r="Y28" s="65"/>
      <c r="Z28" s="91"/>
      <c r="AA28" s="85" t="s">
        <v>53</v>
      </c>
      <c r="AB28" s="72"/>
      <c r="AC28" s="87"/>
      <c r="AD28" s="72"/>
      <c r="AE28" s="87"/>
      <c r="AF28" s="87"/>
      <c r="AG28" s="87"/>
      <c r="AH28" s="72"/>
      <c r="AI28" s="87"/>
      <c r="AJ28" s="87"/>
      <c r="AK28" s="87"/>
      <c r="AL28" s="87"/>
      <c r="AM28" s="88"/>
    </row>
    <row r="29" spans="1:39" s="101" customFormat="1" ht="34.950000000000003" customHeight="1" x14ac:dyDescent="0.25">
      <c r="A29" s="93"/>
      <c r="B29" s="94" t="s">
        <v>54</v>
      </c>
      <c r="C29" s="95">
        <f>SUM(C5:C28)</f>
        <v>3809.5</v>
      </c>
      <c r="D29" s="95">
        <f t="shared" ref="D29:P29" si="3">SUM(D5:D28)</f>
        <v>52</v>
      </c>
      <c r="E29" s="95">
        <f t="shared" si="3"/>
        <v>22165</v>
      </c>
      <c r="F29" s="95">
        <f t="shared" si="3"/>
        <v>22145</v>
      </c>
      <c r="G29" s="96">
        <f>F29/E29*100</f>
        <v>99.909767651703135</v>
      </c>
      <c r="H29" s="95" t="e">
        <f t="shared" si="3"/>
        <v>#REF!</v>
      </c>
      <c r="I29" s="95">
        <f t="shared" si="3"/>
        <v>22791</v>
      </c>
      <c r="J29" s="95">
        <f t="shared" si="3"/>
        <v>17165</v>
      </c>
      <c r="K29" s="96">
        <f t="shared" si="2"/>
        <v>75.314817252424206</v>
      </c>
      <c r="L29" s="95">
        <f t="shared" si="3"/>
        <v>4525</v>
      </c>
      <c r="M29" s="95">
        <f t="shared" si="3"/>
        <v>2397</v>
      </c>
      <c r="N29" s="95">
        <f>SUM(N5:N28)</f>
        <v>145</v>
      </c>
      <c r="O29" s="95">
        <f t="shared" si="3"/>
        <v>22791</v>
      </c>
      <c r="P29" s="95">
        <f t="shared" si="3"/>
        <v>770</v>
      </c>
      <c r="Q29" s="95">
        <f>SUM(Q5:Q28)</f>
        <v>19673</v>
      </c>
      <c r="R29" s="95">
        <f>SUM(R5:R28)</f>
        <v>19713</v>
      </c>
      <c r="S29" s="97">
        <f t="shared" si="1"/>
        <v>100.20332435317441</v>
      </c>
      <c r="T29" s="98">
        <f t="shared" ref="T29:AL29" si="4">SUM(T5:T28)</f>
        <v>555</v>
      </c>
      <c r="U29" s="98">
        <f t="shared" si="4"/>
        <v>555</v>
      </c>
      <c r="V29" s="98">
        <f t="shared" si="4"/>
        <v>1701</v>
      </c>
      <c r="W29" s="98">
        <f t="shared" si="4"/>
        <v>1758</v>
      </c>
      <c r="X29" s="99">
        <f>W29/V29*100</f>
        <v>103.35097001763668</v>
      </c>
      <c r="Y29" s="98">
        <f t="shared" si="4"/>
        <v>3136</v>
      </c>
      <c r="Z29" s="98">
        <f t="shared" si="4"/>
        <v>2957</v>
      </c>
      <c r="AA29" s="100" t="s">
        <v>55</v>
      </c>
      <c r="AB29" s="98">
        <f t="shared" si="4"/>
        <v>500</v>
      </c>
      <c r="AC29" s="98">
        <f t="shared" si="4"/>
        <v>428</v>
      </c>
      <c r="AD29" s="98">
        <f t="shared" si="4"/>
        <v>73</v>
      </c>
      <c r="AE29" s="98">
        <f t="shared" si="4"/>
        <v>20</v>
      </c>
      <c r="AF29" s="98">
        <f t="shared" si="4"/>
        <v>1</v>
      </c>
      <c r="AG29" s="98">
        <f t="shared" si="4"/>
        <v>2</v>
      </c>
      <c r="AH29" s="98">
        <f t="shared" si="4"/>
        <v>4544</v>
      </c>
      <c r="AI29" s="98">
        <f t="shared" si="4"/>
        <v>4774</v>
      </c>
      <c r="AJ29" s="98">
        <f t="shared" si="4"/>
        <v>565</v>
      </c>
      <c r="AK29" s="98">
        <f t="shared" si="4"/>
        <v>1531</v>
      </c>
      <c r="AL29" s="98">
        <f t="shared" si="4"/>
        <v>22</v>
      </c>
      <c r="AM29" s="95">
        <f>SUM(AM5:AM26)</f>
        <v>30</v>
      </c>
    </row>
    <row r="30" spans="1:39" s="111" customFormat="1" ht="34.950000000000003" customHeight="1" x14ac:dyDescent="0.25">
      <c r="A30" s="102"/>
      <c r="B30" s="103" t="s">
        <v>56</v>
      </c>
      <c r="C30" s="104">
        <v>200</v>
      </c>
      <c r="D30" s="104"/>
      <c r="E30" s="104">
        <v>6000</v>
      </c>
      <c r="F30" s="104">
        <v>6000</v>
      </c>
      <c r="G30" s="105">
        <f>F30/E30*100</f>
        <v>100</v>
      </c>
      <c r="H30" s="105"/>
      <c r="I30" s="104">
        <v>9455</v>
      </c>
      <c r="J30" s="104">
        <v>5000</v>
      </c>
      <c r="K30" s="106">
        <f t="shared" si="2"/>
        <v>52.882072977260705</v>
      </c>
      <c r="L30" s="107">
        <v>70</v>
      </c>
      <c r="M30" s="107">
        <v>70</v>
      </c>
      <c r="N30" s="107"/>
      <c r="O30" s="107"/>
      <c r="P30" s="107"/>
      <c r="Q30" s="107">
        <f>5480+190</f>
        <v>5670</v>
      </c>
      <c r="R30" s="107">
        <v>5670</v>
      </c>
      <c r="S30" s="108">
        <f t="shared" si="1"/>
        <v>100</v>
      </c>
      <c r="T30" s="107">
        <v>0</v>
      </c>
      <c r="U30" s="107"/>
      <c r="V30" s="107">
        <v>0</v>
      </c>
      <c r="W30" s="107"/>
      <c r="X30" s="99"/>
      <c r="Y30" s="107">
        <v>620</v>
      </c>
      <c r="Z30" s="107">
        <v>620</v>
      </c>
      <c r="AA30" s="107" t="s">
        <v>56</v>
      </c>
      <c r="AB30" s="107">
        <v>1811</v>
      </c>
      <c r="AC30" s="107">
        <v>1100</v>
      </c>
      <c r="AD30" s="109">
        <v>170</v>
      </c>
      <c r="AE30" s="109">
        <v>45</v>
      </c>
      <c r="AF30" s="109">
        <v>25</v>
      </c>
      <c r="AG30" s="109">
        <v>30</v>
      </c>
      <c r="AH30" s="109"/>
      <c r="AI30" s="109"/>
      <c r="AJ30" s="109"/>
      <c r="AK30" s="109"/>
      <c r="AL30" s="109"/>
      <c r="AM30" s="110"/>
    </row>
    <row r="31" spans="1:39" s="111" customFormat="1" ht="34.950000000000003" customHeight="1" x14ac:dyDescent="0.25">
      <c r="A31" s="110"/>
      <c r="B31" s="103" t="s">
        <v>57</v>
      </c>
      <c r="C31" s="112">
        <f>SUM(C29:C30)</f>
        <v>4009.5</v>
      </c>
      <c r="D31" s="112">
        <f t="shared" ref="D31:R31" si="5">SUM(D29:D30)</f>
        <v>52</v>
      </c>
      <c r="E31" s="112">
        <f t="shared" si="5"/>
        <v>28165</v>
      </c>
      <c r="F31" s="112">
        <f t="shared" si="5"/>
        <v>28145</v>
      </c>
      <c r="G31" s="105">
        <f>F31/E31*100</f>
        <v>99.928989881058044</v>
      </c>
      <c r="H31" s="112" t="e">
        <f t="shared" si="5"/>
        <v>#REF!</v>
      </c>
      <c r="I31" s="112">
        <f t="shared" si="5"/>
        <v>32246</v>
      </c>
      <c r="J31" s="112">
        <f t="shared" si="5"/>
        <v>22165</v>
      </c>
      <c r="K31" s="106">
        <f t="shared" si="2"/>
        <v>68.73720771568567</v>
      </c>
      <c r="L31" s="112">
        <f t="shared" si="5"/>
        <v>4595</v>
      </c>
      <c r="M31" s="112">
        <f t="shared" si="5"/>
        <v>2467</v>
      </c>
      <c r="N31" s="112">
        <f t="shared" si="5"/>
        <v>145</v>
      </c>
      <c r="O31" s="112">
        <f t="shared" si="5"/>
        <v>22791</v>
      </c>
      <c r="P31" s="112">
        <f t="shared" si="5"/>
        <v>770</v>
      </c>
      <c r="Q31" s="112">
        <f t="shared" si="5"/>
        <v>25343</v>
      </c>
      <c r="R31" s="112">
        <f t="shared" si="5"/>
        <v>25383</v>
      </c>
      <c r="S31" s="113">
        <f t="shared" si="1"/>
        <v>100.15783451051573</v>
      </c>
      <c r="T31" s="114">
        <f>SUM(T29:T30)</f>
        <v>555</v>
      </c>
      <c r="U31" s="114">
        <f t="shared" ref="U31:AM31" si="6">SUM(U29:U30)</f>
        <v>555</v>
      </c>
      <c r="V31" s="114">
        <f t="shared" si="6"/>
        <v>1701</v>
      </c>
      <c r="W31" s="114">
        <f t="shared" si="6"/>
        <v>1758</v>
      </c>
      <c r="X31" s="99">
        <f t="shared" ref="X31" si="7">W31/V31*100</f>
        <v>103.35097001763668</v>
      </c>
      <c r="Y31" s="114">
        <f t="shared" si="6"/>
        <v>3756</v>
      </c>
      <c r="Z31" s="114">
        <f t="shared" si="6"/>
        <v>3577</v>
      </c>
      <c r="AA31" s="114">
        <f t="shared" si="6"/>
        <v>0</v>
      </c>
      <c r="AB31" s="114">
        <f t="shared" si="6"/>
        <v>2311</v>
      </c>
      <c r="AC31" s="114">
        <f t="shared" si="6"/>
        <v>1528</v>
      </c>
      <c r="AD31" s="114">
        <f t="shared" si="6"/>
        <v>243</v>
      </c>
      <c r="AE31" s="114">
        <f t="shared" si="6"/>
        <v>65</v>
      </c>
      <c r="AF31" s="114">
        <f t="shared" si="6"/>
        <v>26</v>
      </c>
      <c r="AG31" s="114">
        <f t="shared" si="6"/>
        <v>32</v>
      </c>
      <c r="AH31" s="114">
        <f t="shared" si="6"/>
        <v>4544</v>
      </c>
      <c r="AI31" s="114">
        <f t="shared" si="6"/>
        <v>4774</v>
      </c>
      <c r="AJ31" s="114">
        <f t="shared" si="6"/>
        <v>565</v>
      </c>
      <c r="AK31" s="114">
        <f t="shared" si="6"/>
        <v>1531</v>
      </c>
      <c r="AL31" s="114">
        <f t="shared" si="6"/>
        <v>22</v>
      </c>
      <c r="AM31" s="114">
        <f t="shared" si="6"/>
        <v>30</v>
      </c>
    </row>
    <row r="32" spans="1:39" s="124" customFormat="1" ht="34.950000000000003" customHeight="1" x14ac:dyDescent="0.35">
      <c r="A32" s="115"/>
      <c r="B32" s="116" t="s">
        <v>58</v>
      </c>
      <c r="C32" s="117">
        <v>3141</v>
      </c>
      <c r="D32" s="118">
        <v>45</v>
      </c>
      <c r="E32" s="118">
        <v>21271</v>
      </c>
      <c r="F32" s="118">
        <v>21106</v>
      </c>
      <c r="G32" s="119">
        <f>F32/E32*100</f>
        <v>99.224295989845331</v>
      </c>
      <c r="H32" s="118"/>
      <c r="I32" s="118">
        <v>22803</v>
      </c>
      <c r="J32" s="118">
        <v>18162</v>
      </c>
      <c r="K32" s="120">
        <f t="shared" si="2"/>
        <v>79.647414813840285</v>
      </c>
      <c r="L32" s="118">
        <v>6847</v>
      </c>
      <c r="M32" s="118">
        <v>2517</v>
      </c>
      <c r="N32" s="118">
        <v>403</v>
      </c>
      <c r="O32" s="121">
        <v>22803</v>
      </c>
      <c r="P32" s="121">
        <v>882</v>
      </c>
      <c r="Q32" s="121">
        <v>18926</v>
      </c>
      <c r="R32" s="121">
        <v>18861</v>
      </c>
      <c r="S32" s="122">
        <f t="shared" si="1"/>
        <v>99.656557117193273</v>
      </c>
      <c r="T32" s="118">
        <v>555</v>
      </c>
      <c r="U32" s="118">
        <v>555</v>
      </c>
      <c r="V32" s="118">
        <v>1731</v>
      </c>
      <c r="W32" s="118">
        <v>1690</v>
      </c>
      <c r="X32" s="123">
        <f>W32/V32*100</f>
        <v>97.631426920855006</v>
      </c>
      <c r="Y32" s="118">
        <v>2333</v>
      </c>
      <c r="Z32" s="118">
        <v>2105</v>
      </c>
      <c r="AA32" s="121" t="s">
        <v>59</v>
      </c>
      <c r="AB32" s="121">
        <v>540</v>
      </c>
      <c r="AC32" s="121">
        <v>504</v>
      </c>
      <c r="AD32" s="121">
        <v>70</v>
      </c>
      <c r="AE32" s="121">
        <v>25</v>
      </c>
      <c r="AF32" s="121">
        <v>0</v>
      </c>
      <c r="AG32" s="121">
        <v>12</v>
      </c>
      <c r="AH32" s="121">
        <v>4855</v>
      </c>
      <c r="AI32" s="121">
        <v>4740</v>
      </c>
      <c r="AJ32" s="121"/>
      <c r="AK32" s="121">
        <v>1684</v>
      </c>
      <c r="AL32" s="121"/>
      <c r="AM32" s="118"/>
    </row>
    <row r="33" spans="1:16" x14ac:dyDescent="0.3">
      <c r="A33" s="125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/>
      <c r="P33" s="127"/>
    </row>
  </sheetData>
  <mergeCells count="21">
    <mergeCell ref="AE3:AG3"/>
    <mergeCell ref="AB2:AC3"/>
    <mergeCell ref="AD2:AG2"/>
    <mergeCell ref="AH2:AI3"/>
    <mergeCell ref="AJ2:AJ3"/>
    <mergeCell ref="AK2:AM3"/>
    <mergeCell ref="E3:H3"/>
    <mergeCell ref="I3:K3"/>
    <mergeCell ref="L3:N3"/>
    <mergeCell ref="O3:P3"/>
    <mergeCell ref="AD3:AD4"/>
    <mergeCell ref="B1:AM1"/>
    <mergeCell ref="A2:A4"/>
    <mergeCell ref="B2:B4"/>
    <mergeCell ref="C2:D2"/>
    <mergeCell ref="E2:K2"/>
    <mergeCell ref="L2:P2"/>
    <mergeCell ref="Q2:S3"/>
    <mergeCell ref="T2:U3"/>
    <mergeCell ref="V2:X3"/>
    <mergeCell ref="Y2:Z3"/>
  </mergeCells>
  <pageMargins left="0.70866141732283472" right="0.11811023622047245" top="0.35433070866141736" bottom="0.35433070866141736" header="0.31496062992125984" footer="0.31496062992125984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РАСТЕНИЕВОДСТВО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2016-05-23T04:53:26Z</dcterms:created>
  <dcterms:modified xsi:type="dcterms:W3CDTF">2016-05-23T04:53:39Z</dcterms:modified>
</cp:coreProperties>
</file>