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заготовка кормов" sheetId="1" r:id="rId1"/>
  </sheets>
  <externalReferences>
    <externalReference r:id="rId4"/>
  </externalReferences>
  <definedNames>
    <definedName name="_xlnm.Print_Area" localSheetId="0">'заготовка кормов'!$A$1:$BC$32</definedName>
  </definedNames>
  <calcPr fullCalcOnLoad="1"/>
</workbook>
</file>

<file path=xl/sharedStrings.xml><?xml version="1.0" encoding="utf-8"?>
<sst xmlns="http://schemas.openxmlformats.org/spreadsheetml/2006/main" count="113" uniqueCount="89">
  <si>
    <t>Оперативные данные по полевым работам по Можгинскому району на 06 июля 2015 года</t>
  </si>
  <si>
    <t>Наименование хозяйства</t>
  </si>
  <si>
    <t>скошено сеяных и естественных трав,га</t>
  </si>
  <si>
    <t>Заготовлено, тонн</t>
  </si>
  <si>
    <t>в том числе сенаж в пленке, тонн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</si>
  <si>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</si>
  <si>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</si>
  <si>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</si>
  <si>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</si>
  <si>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Работало тракторов на обработке почвы, ед</t>
  </si>
  <si>
    <t>Посев озимых культур,га</t>
  </si>
  <si>
    <t>Уборка зерновых культур</t>
  </si>
  <si>
    <t>Теребление льна, га</t>
  </si>
  <si>
    <t>Зябь,   га</t>
  </si>
  <si>
    <t>Засыпка семян, тонн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</si>
  <si>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</si>
  <si>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</si>
  <si>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</si>
  <si>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</si>
  <si>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</si>
  <si>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</si>
  <si>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</si>
  <si>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</si>
  <si>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</si>
  <si>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</si>
  <si>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</si>
  <si>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</si>
  <si>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</si>
  <si>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</si>
  <si>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</si>
  <si>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</si>
  <si>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</si>
  <si>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</si>
  <si>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</si>
  <si>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</si>
  <si>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</si>
  <si>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</si>
  <si>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</si>
  <si>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</si>
  <si>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</si>
  <si>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</si>
  <si>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</si>
  <si>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</si>
  <si>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</si>
  <si>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</si>
  <si>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</si>
  <si>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</si>
  <si>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</si>
  <si>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</si>
  <si>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</si>
  <si>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</si>
  <si>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</si>
  <si>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</si>
  <si>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</si>
  <si>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</si>
  <si>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</si>
  <si>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</si>
  <si>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</si>
  <si>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</si>
  <si>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</si>
  <si>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</si>
  <si>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</si>
  <si>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</si>
  <si>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</si>
  <si>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</si>
  <si>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</si>
  <si>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</si>
  <si>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</si>
  <si>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</si>
  <si>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</si>
  <si>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</si>
  <si>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</si>
  <si>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</si>
  <si>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</si>
  <si>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</si>
  <si>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Р-Пычас+ООО Удмуртия</t>
  </si>
  <si>
    <t>ООО Удмуртия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</si>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</sst>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8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b/>
      <sz val="16"/>
      <name val="Cambria"/>
      <family val="1"/>
    </font>
    <font>
      <b/>
      <i/>
      <sz val="18"/>
      <name val="Times New Roman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wrapText="1"/>
    </xf>
    <xf numFmtId="0" fontId="22" fillId="33" borderId="17" xfId="0" applyFont="1" applyFill="1" applyBorder="1" applyAlignment="1">
      <alignment wrapText="1"/>
    </xf>
    <xf numFmtId="0" fontId="22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2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vertical="center" wrapText="1"/>
    </xf>
    <xf numFmtId="0" fontId="27" fillId="13" borderId="12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1" fontId="29" fillId="3" borderId="12" xfId="0" applyNumberFormat="1" applyFont="1" applyFill="1" applyBorder="1" applyAlignment="1">
      <alignment horizontal="center" vertical="center"/>
    </xf>
    <xf numFmtId="1" fontId="29" fillId="7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164" fontId="28" fillId="6" borderId="12" xfId="0" applyNumberFormat="1" applyFont="1" applyFill="1" applyBorder="1" applyAlignment="1">
      <alignment horizontal="center" vertical="center"/>
    </xf>
    <xf numFmtId="164" fontId="28" fillId="33" borderId="12" xfId="0" applyNumberFormat="1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8" fillId="34" borderId="12" xfId="0" applyNumberFormat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/>
    </xf>
    <xf numFmtId="1" fontId="58" fillId="2" borderId="12" xfId="0" applyNumberFormat="1" applyFont="1" applyFill="1" applyBorder="1" applyAlignment="1">
      <alignment horizontal="center" vertical="center"/>
    </xf>
    <xf numFmtId="1" fontId="58" fillId="13" borderId="12" xfId="0" applyNumberFormat="1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164" fontId="28" fillId="33" borderId="15" xfId="0" applyNumberFormat="1" applyFont="1" applyFill="1" applyBorder="1" applyAlignment="1">
      <alignment horizontal="center" vertical="center"/>
    </xf>
    <xf numFmtId="1" fontId="31" fillId="33" borderId="15" xfId="0" applyNumberFormat="1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1" fontId="31" fillId="33" borderId="12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 wrapText="1"/>
    </xf>
    <xf numFmtId="164" fontId="28" fillId="34" borderId="12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0" fillId="3" borderId="12" xfId="0" applyNumberFormat="1" applyFont="1" applyFill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1" fontId="32" fillId="13" borderId="12" xfId="0" applyNumberFormat="1" applyFont="1" applyFill="1" applyBorder="1" applyAlignment="1">
      <alignment horizontal="center" vertical="center"/>
    </xf>
    <xf numFmtId="1" fontId="28" fillId="13" borderId="12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 applyProtection="1">
      <alignment horizontal="left" vertical="center"/>
      <protection/>
    </xf>
    <xf numFmtId="164" fontId="29" fillId="3" borderId="12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58" fillId="33" borderId="17" xfId="0" applyNumberFormat="1" applyFont="1" applyFill="1" applyBorder="1" applyAlignment="1">
      <alignment horizontal="center" vertical="center"/>
    </xf>
    <xf numFmtId="164" fontId="28" fillId="33" borderId="17" xfId="0" applyNumberFormat="1" applyFont="1" applyFill="1" applyBorder="1" applyAlignment="1">
      <alignment horizontal="center" vertical="center"/>
    </xf>
    <xf numFmtId="164" fontId="28" fillId="2" borderId="17" xfId="0" applyNumberFormat="1" applyFont="1" applyFill="1" applyBorder="1" applyAlignment="1">
      <alignment horizontal="center" vertical="center"/>
    </xf>
    <xf numFmtId="164" fontId="31" fillId="33" borderId="17" xfId="0" applyNumberFormat="1" applyFont="1" applyFill="1" applyBorder="1" applyAlignment="1">
      <alignment horizontal="center" vertical="center"/>
    </xf>
    <xf numFmtId="1" fontId="31" fillId="33" borderId="17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64" fontId="31" fillId="33" borderId="12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 applyProtection="1">
      <alignment horizontal="left" vertical="center"/>
      <protection/>
    </xf>
    <xf numFmtId="3" fontId="35" fillId="34" borderId="12" xfId="0" applyNumberFormat="1" applyFont="1" applyFill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/>
    </xf>
    <xf numFmtId="164" fontId="37" fillId="3" borderId="12" xfId="0" applyNumberFormat="1" applyFont="1" applyFill="1" applyBorder="1" applyAlignment="1">
      <alignment horizontal="center" vertical="center"/>
    </xf>
    <xf numFmtId="164" fontId="38" fillId="3" borderId="12" xfId="0" applyNumberFormat="1" applyFont="1" applyFill="1" applyBorder="1" applyAlignment="1">
      <alignment horizontal="center" vertical="center"/>
    </xf>
    <xf numFmtId="1" fontId="36" fillId="34" borderId="12" xfId="0" applyNumberFormat="1" applyFont="1" applyFill="1" applyBorder="1" applyAlignment="1">
      <alignment horizontal="center" vertical="center"/>
    </xf>
    <xf numFmtId="3" fontId="34" fillId="34" borderId="12" xfId="0" applyNumberFormat="1" applyFont="1" applyFill="1" applyBorder="1" applyAlignment="1">
      <alignment horizontal="center" vertical="center"/>
    </xf>
    <xf numFmtId="164" fontId="39" fillId="34" borderId="12" xfId="0" applyNumberFormat="1" applyFont="1" applyFill="1" applyBorder="1" applyAlignment="1">
      <alignment horizontal="center" vertical="center"/>
    </xf>
    <xf numFmtId="164" fontId="34" fillId="34" borderId="12" xfId="0" applyNumberFormat="1" applyFont="1" applyFill="1" applyBorder="1" applyAlignment="1">
      <alignment horizontal="center" vertical="center"/>
    </xf>
    <xf numFmtId="1" fontId="34" fillId="34" borderId="12" xfId="0" applyNumberFormat="1" applyFont="1" applyFill="1" applyBorder="1" applyAlignment="1">
      <alignment horizontal="center" vertical="center"/>
    </xf>
    <xf numFmtId="1" fontId="34" fillId="34" borderId="15" xfId="0" applyNumberFormat="1" applyFont="1" applyFill="1" applyBorder="1" applyAlignment="1">
      <alignment horizontal="center" vertical="center"/>
    </xf>
    <xf numFmtId="164" fontId="34" fillId="34" borderId="15" xfId="0" applyNumberFormat="1" applyFont="1" applyFill="1" applyBorder="1" applyAlignment="1">
      <alignment horizontal="center" vertical="center"/>
    </xf>
    <xf numFmtId="164" fontId="28" fillId="34" borderId="15" xfId="0" applyNumberFormat="1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3" borderId="12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64" fontId="36" fillId="3" borderId="12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center" vertical="center"/>
    </xf>
    <xf numFmtId="0" fontId="34" fillId="10" borderId="12" xfId="0" applyFont="1" applyFill="1" applyBorder="1" applyAlignment="1">
      <alignment horizontal="center" vertical="center"/>
    </xf>
    <xf numFmtId="164" fontId="34" fillId="10" borderId="12" xfId="0" applyNumberFormat="1" applyFont="1" applyFill="1" applyBorder="1" applyAlignment="1">
      <alignment horizontal="center" vertical="center"/>
    </xf>
    <xf numFmtId="164" fontId="34" fillId="10" borderId="15" xfId="0" applyNumberFormat="1" applyFont="1" applyFill="1" applyBorder="1" applyAlignment="1">
      <alignment horizontal="center" vertical="center"/>
    </xf>
    <xf numFmtId="0" fontId="34" fillId="10" borderId="23" xfId="0" applyFont="1" applyFill="1" applyBorder="1" applyAlignment="1">
      <alignment horizontal="center" vertical="center"/>
    </xf>
    <xf numFmtId="1" fontId="34" fillId="10" borderId="23" xfId="0" applyNumberFormat="1" applyFont="1" applyFill="1" applyBorder="1" applyAlignment="1">
      <alignment horizontal="center" vertical="center"/>
    </xf>
    <xf numFmtId="1" fontId="28" fillId="10" borderId="22" xfId="0" applyNumberFormat="1" applyFont="1" applyFill="1" applyBorder="1" applyAlignment="1">
      <alignment horizontal="center" vertical="center"/>
    </xf>
    <xf numFmtId="164" fontId="28" fillId="10" borderId="15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0" fontId="36" fillId="13" borderId="12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164" fontId="34" fillId="13" borderId="12" xfId="0" applyNumberFormat="1" applyFont="1" applyFill="1" applyBorder="1" applyAlignment="1">
      <alignment horizontal="center" vertical="center"/>
    </xf>
    <xf numFmtId="164" fontId="34" fillId="13" borderId="15" xfId="0" applyNumberFormat="1" applyFont="1" applyFill="1" applyBorder="1" applyAlignment="1">
      <alignment horizontal="center" vertical="center"/>
    </xf>
    <xf numFmtId="1" fontId="34" fillId="13" borderId="12" xfId="0" applyNumberFormat="1" applyFont="1" applyFill="1" applyBorder="1" applyAlignment="1">
      <alignment horizontal="center" vertical="center"/>
    </xf>
    <xf numFmtId="164" fontId="28" fillId="13" borderId="15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wrapText="1"/>
    </xf>
    <xf numFmtId="0" fontId="20" fillId="2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1" fontId="36" fillId="7" borderId="12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13" borderId="0" xfId="0" applyFont="1" applyFill="1" applyAlignment="1">
      <alignment/>
    </xf>
    <xf numFmtId="164" fontId="31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4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картофель, овощи"/>
      <sheetName val="растениеводство (2)"/>
      <sheetName val="Раст Посев"/>
      <sheetName val="заготовка кормов"/>
      <sheetName val="КФХ"/>
      <sheetName val="осем"/>
      <sheetName val="молоко"/>
      <sheetName val="пофермам ию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"/>
  <sheetViews>
    <sheetView tabSelected="1" view="pageBreakPreview" zoomScale="60" zoomScaleNormal="50" zoomScalePageLayoutView="29" workbookViewId="0" topLeftCell="A1">
      <pane xSplit="11" ySplit="4" topLeftCell="L5" activePane="bottomRight" state="frozen"/>
      <selection pane="topLeft" activeCell="A1" sqref="A1"/>
      <selection pane="topRight" activeCell="BQ1" sqref="BQ1"/>
      <selection pane="bottomLeft" activeCell="A5" sqref="A5"/>
      <selection pane="bottomRight" activeCell="S4" sqref="S4"/>
    </sheetView>
  </sheetViews>
  <sheetFormatPr defaultColWidth="9.125" defaultRowHeight="12.75"/>
  <cols>
    <col min="1" max="1" width="4.625" style="171" customWidth="1"/>
    <col min="2" max="2" width="41.00390625" style="171" customWidth="1"/>
    <col min="3" max="3" width="11.375" style="167" customWidth="1"/>
    <col min="4" max="4" width="10.50390625" style="168" customWidth="1"/>
    <col min="5" max="5" width="9.125" style="168" customWidth="1"/>
    <col min="6" max="6" width="9.375" style="168" customWidth="1"/>
    <col min="7" max="7" width="10.00390625" style="169" customWidth="1"/>
    <col min="8" max="8" width="10.50390625" style="168" customWidth="1"/>
    <col min="9" max="9" width="8.375" style="168" customWidth="1"/>
    <col min="10" max="10" width="9.125" style="168" customWidth="1"/>
    <col min="11" max="11" width="9.25390625" style="167" customWidth="1"/>
    <col min="12" max="12" width="9.375" style="171" customWidth="1"/>
    <col min="13" max="13" width="9.50390625" style="171" customWidth="1"/>
    <col min="14" max="14" width="9.00390625" style="171" customWidth="1"/>
    <col min="15" max="15" width="10.50390625" style="169" hidden="1" customWidth="1"/>
    <col min="16" max="16" width="10.625" style="169" customWidth="1"/>
    <col min="17" max="17" width="10.50390625" style="171" customWidth="1"/>
    <col min="18" max="18" width="7.00390625" style="171" customWidth="1"/>
    <col min="19" max="19" width="9.125" style="171" customWidth="1"/>
    <col min="20" max="20" width="10.50390625" style="171" customWidth="1"/>
    <col min="21" max="21" width="9.25390625" style="171" hidden="1" customWidth="1"/>
    <col min="22" max="22" width="10.125" style="171" hidden="1" customWidth="1"/>
    <col min="23" max="23" width="9.50390625" style="171" customWidth="1"/>
    <col min="24" max="24" width="10.00390625" style="171" hidden="1" customWidth="1"/>
    <col min="25" max="25" width="8.50390625" style="171" hidden="1" customWidth="1"/>
    <col min="26" max="26" width="9.875" style="171" hidden="1" customWidth="1"/>
    <col min="27" max="27" width="7.50390625" style="171" hidden="1" customWidth="1"/>
    <col min="28" max="28" width="8.875" style="171" hidden="1" customWidth="1"/>
    <col min="29" max="29" width="9.125" style="171" hidden="1" customWidth="1"/>
    <col min="30" max="30" width="10.50390625" style="171" hidden="1" customWidth="1"/>
    <col min="31" max="31" width="11.50390625" style="171" hidden="1" customWidth="1"/>
    <col min="32" max="32" width="10.375" style="172" hidden="1" customWidth="1"/>
    <col min="33" max="34" width="9.75390625" style="171" hidden="1" customWidth="1"/>
    <col min="35" max="36" width="9.50390625" style="171" hidden="1" customWidth="1"/>
    <col min="37" max="38" width="11.50390625" style="171" hidden="1" customWidth="1"/>
    <col min="39" max="39" width="9.50390625" style="171" hidden="1" customWidth="1"/>
    <col min="40" max="40" width="8.125" style="171" hidden="1" customWidth="1"/>
    <col min="41" max="41" width="9.50390625" style="171" hidden="1" customWidth="1"/>
    <col min="42" max="42" width="8.50390625" style="171" hidden="1" customWidth="1"/>
    <col min="43" max="43" width="7.875" style="171" hidden="1" customWidth="1"/>
    <col min="44" max="44" width="8.50390625" style="171" hidden="1" customWidth="1"/>
    <col min="45" max="45" width="5.875" style="171" hidden="1" customWidth="1"/>
    <col min="46" max="46" width="9.125" style="171" hidden="1" customWidth="1"/>
    <col min="47" max="47" width="9.50390625" style="171" hidden="1" customWidth="1"/>
    <col min="48" max="48" width="7.125" style="171" hidden="1" customWidth="1"/>
    <col min="49" max="49" width="7.25390625" style="171" hidden="1" customWidth="1"/>
    <col min="50" max="50" width="8.50390625" style="171" hidden="1" customWidth="1"/>
    <col min="51" max="51" width="8.875" style="171" hidden="1" customWidth="1"/>
    <col min="52" max="52" width="8.375" style="171" hidden="1" customWidth="1"/>
    <col min="53" max="53" width="9.25390625" style="171" hidden="1" customWidth="1"/>
    <col min="54" max="54" width="6.625" style="171" hidden="1" customWidth="1"/>
    <col min="55" max="55" width="9.75390625" style="171" hidden="1" customWidth="1"/>
    <col min="56" max="56" width="13.125" style="171" customWidth="1"/>
    <col min="57" max="59" width="13.125" style="171" hidden="1" customWidth="1"/>
    <col min="60" max="60" width="9.125" style="174" customWidth="1"/>
    <col min="61" max="61" width="13.125" style="174" customWidth="1"/>
    <col min="62" max="64" width="9.50390625" style="174" customWidth="1"/>
    <col min="65" max="67" width="9.125" style="174" customWidth="1"/>
    <col min="68" max="68" width="10.25390625" style="174" customWidth="1"/>
    <col min="69" max="70" width="9.125" style="174" customWidth="1"/>
    <col min="71" max="71" width="12.25390625" style="174" customWidth="1"/>
    <col min="72" max="16384" width="9.125" style="174" customWidth="1"/>
  </cols>
  <sheetData>
    <row r="1" spans="1:66" s="5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</row>
    <row r="2" spans="1:59" s="31" customFormat="1" ht="29.25" customHeight="1">
      <c r="A2" s="6"/>
      <c r="B2" s="6" t="s">
        <v>1</v>
      </c>
      <c r="C2" s="7" t="s">
        <v>2</v>
      </c>
      <c r="D2" s="7"/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7" t="s">
        <v>4</v>
      </c>
      <c r="U2" s="11" t="s">
        <v>5</v>
      </c>
      <c r="V2" s="12"/>
      <c r="W2" s="13" t="s">
        <v>6</v>
      </c>
      <c r="X2" s="7" t="s">
        <v>7</v>
      </c>
      <c r="Y2" s="14"/>
      <c r="Z2" s="14" t="s">
        <v>8</v>
      </c>
      <c r="AA2" s="14" t="s">
        <v>9</v>
      </c>
      <c r="AB2" s="15" t="s">
        <v>10</v>
      </c>
      <c r="AC2" s="16"/>
      <c r="AD2" s="17" t="s">
        <v>11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20" t="s">
        <v>12</v>
      </c>
      <c r="AR2" s="21"/>
      <c r="AS2" s="22"/>
      <c r="AT2" s="23" t="s">
        <v>13</v>
      </c>
      <c r="AU2" s="24"/>
      <c r="AV2" s="24"/>
      <c r="AW2" s="25"/>
      <c r="AX2" s="26" t="s">
        <v>14</v>
      </c>
      <c r="AY2" s="26"/>
      <c r="AZ2" s="26"/>
      <c r="BA2" s="26"/>
      <c r="BB2" s="27"/>
      <c r="BC2" s="28"/>
      <c r="BD2" s="29" t="s">
        <v>15</v>
      </c>
      <c r="BE2" s="30"/>
      <c r="BF2" s="30"/>
      <c r="BG2" s="30"/>
    </row>
    <row r="3" spans="1:73" s="52" customFormat="1" ht="49.5" customHeight="1">
      <c r="A3" s="32"/>
      <c r="B3" s="32"/>
      <c r="C3" s="7"/>
      <c r="D3" s="7"/>
      <c r="E3" s="7"/>
      <c r="F3" s="7"/>
      <c r="G3" s="33" t="s">
        <v>16</v>
      </c>
      <c r="H3" s="33"/>
      <c r="I3" s="33"/>
      <c r="J3" s="33"/>
      <c r="K3" s="33" t="s">
        <v>17</v>
      </c>
      <c r="L3" s="33"/>
      <c r="M3" s="33"/>
      <c r="N3" s="33"/>
      <c r="O3" s="34" t="s">
        <v>18</v>
      </c>
      <c r="P3" s="34"/>
      <c r="Q3" s="34"/>
      <c r="R3" s="34"/>
      <c r="S3" s="34"/>
      <c r="T3" s="7"/>
      <c r="U3" s="35" t="s">
        <v>19</v>
      </c>
      <c r="V3" s="36"/>
      <c r="W3" s="13"/>
      <c r="X3" s="7"/>
      <c r="Y3" s="37"/>
      <c r="Z3" s="38"/>
      <c r="AA3" s="38"/>
      <c r="AB3" s="39"/>
      <c r="AC3" s="40"/>
      <c r="AD3" s="41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44"/>
      <c r="AR3" s="45"/>
      <c r="AS3" s="46"/>
      <c r="AT3" s="47"/>
      <c r="AU3" s="48"/>
      <c r="AV3" s="48"/>
      <c r="AW3" s="49"/>
      <c r="AX3" s="7" t="s">
        <v>20</v>
      </c>
      <c r="AY3" s="7"/>
      <c r="AZ3" s="7" t="s">
        <v>21</v>
      </c>
      <c r="BA3" s="7"/>
      <c r="BB3" s="50"/>
      <c r="BC3" s="51"/>
      <c r="BD3" s="29"/>
      <c r="BE3" s="30"/>
      <c r="BF3" s="30"/>
      <c r="BG3" s="30"/>
      <c r="BO3" s="53" t="s">
        <v>22</v>
      </c>
      <c r="BP3" s="53"/>
      <c r="BQ3" s="53"/>
      <c r="BR3" s="53"/>
      <c r="BS3" s="53"/>
      <c r="BT3" s="53"/>
      <c r="BU3" s="53"/>
    </row>
    <row r="4" spans="1:73" s="52" customFormat="1" ht="66.75" customHeight="1">
      <c r="A4" s="54"/>
      <c r="B4" s="32"/>
      <c r="C4" s="55" t="s">
        <v>23</v>
      </c>
      <c r="D4" s="56" t="s">
        <v>24</v>
      </c>
      <c r="E4" s="57" t="s">
        <v>25</v>
      </c>
      <c r="F4" s="58" t="s">
        <v>26</v>
      </c>
      <c r="G4" s="59" t="s">
        <v>23</v>
      </c>
      <c r="H4" s="60" t="s">
        <v>24</v>
      </c>
      <c r="I4" s="61" t="s">
        <v>25</v>
      </c>
      <c r="J4" s="58" t="s">
        <v>27</v>
      </c>
      <c r="K4" s="55" t="s">
        <v>23</v>
      </c>
      <c r="L4" s="62" t="s">
        <v>24</v>
      </c>
      <c r="M4" s="61" t="s">
        <v>25</v>
      </c>
      <c r="N4" s="58" t="s">
        <v>27</v>
      </c>
      <c r="O4" s="63" t="s">
        <v>28</v>
      </c>
      <c r="P4" s="63" t="s">
        <v>29</v>
      </c>
      <c r="Q4" s="56" t="s">
        <v>24</v>
      </c>
      <c r="R4" s="57" t="s">
        <v>25</v>
      </c>
      <c r="S4" s="58" t="s">
        <v>30</v>
      </c>
      <c r="T4" s="7"/>
      <c r="U4" s="64" t="s">
        <v>31</v>
      </c>
      <c r="V4" s="64" t="s">
        <v>32</v>
      </c>
      <c r="W4" s="7"/>
      <c r="X4" s="7"/>
      <c r="Y4" s="56" t="s">
        <v>33</v>
      </c>
      <c r="Z4" s="37"/>
      <c r="AA4" s="37"/>
      <c r="AB4" s="65" t="s">
        <v>23</v>
      </c>
      <c r="AC4" s="65" t="s">
        <v>24</v>
      </c>
      <c r="AD4" s="66" t="s">
        <v>34</v>
      </c>
      <c r="AE4" s="67" t="s">
        <v>35</v>
      </c>
      <c r="AF4" s="68" t="s">
        <v>36</v>
      </c>
      <c r="AG4" s="69" t="s">
        <v>37</v>
      </c>
      <c r="AH4" s="69" t="s">
        <v>38</v>
      </c>
      <c r="AI4" s="56" t="s">
        <v>39</v>
      </c>
      <c r="AJ4" s="56" t="s">
        <v>40</v>
      </c>
      <c r="AK4" s="66" t="s">
        <v>41</v>
      </c>
      <c r="AL4" s="56" t="s">
        <v>42</v>
      </c>
      <c r="AM4" s="66" t="s">
        <v>43</v>
      </c>
      <c r="AN4" s="66" t="s">
        <v>44</v>
      </c>
      <c r="AO4" s="56" t="s">
        <v>45</v>
      </c>
      <c r="AP4" s="69" t="s">
        <v>46</v>
      </c>
      <c r="AQ4" s="70" t="s">
        <v>23</v>
      </c>
      <c r="AR4" s="70" t="s">
        <v>24</v>
      </c>
      <c r="AS4" s="70" t="s">
        <v>25</v>
      </c>
      <c r="AT4" s="69" t="s">
        <v>23</v>
      </c>
      <c r="AU4" s="69" t="s">
        <v>24</v>
      </c>
      <c r="AV4" s="69" t="s">
        <v>25</v>
      </c>
      <c r="AW4" s="69" t="s">
        <v>47</v>
      </c>
      <c r="AX4" s="69" t="s">
        <v>23</v>
      </c>
      <c r="AY4" s="69" t="s">
        <v>24</v>
      </c>
      <c r="AZ4" s="69" t="s">
        <v>23</v>
      </c>
      <c r="BA4" s="69" t="s">
        <v>24</v>
      </c>
      <c r="BB4" s="70" t="s">
        <v>48</v>
      </c>
      <c r="BC4" s="70" t="s">
        <v>49</v>
      </c>
      <c r="BD4" s="36"/>
      <c r="BE4" s="71" t="s">
        <v>50</v>
      </c>
      <c r="BF4" s="71" t="s">
        <v>51</v>
      </c>
      <c r="BG4" s="71" t="s">
        <v>52</v>
      </c>
      <c r="BI4" s="52" t="s">
        <v>53</v>
      </c>
      <c r="BJ4" s="52" t="s">
        <v>16</v>
      </c>
      <c r="BK4" s="52" t="s">
        <v>17</v>
      </c>
      <c r="BL4" s="52" t="s">
        <v>54</v>
      </c>
      <c r="BO4" s="52" t="s">
        <v>55</v>
      </c>
      <c r="BP4" s="72" t="s">
        <v>56</v>
      </c>
      <c r="BQ4" s="72" t="s">
        <v>57</v>
      </c>
      <c r="BR4" s="72" t="s">
        <v>58</v>
      </c>
      <c r="BS4" s="72" t="s">
        <v>59</v>
      </c>
      <c r="BT4" s="72" t="s">
        <v>60</v>
      </c>
      <c r="BU4" s="52" t="s">
        <v>61</v>
      </c>
    </row>
    <row r="5" spans="1:73" s="96" customFormat="1" ht="29.25" customHeight="1">
      <c r="A5" s="73">
        <v>1</v>
      </c>
      <c r="B5" s="74" t="s">
        <v>62</v>
      </c>
      <c r="C5" s="75">
        <v>4930</v>
      </c>
      <c r="D5" s="76">
        <v>4000</v>
      </c>
      <c r="E5" s="77">
        <f>D5/C5*100</f>
        <v>81.13590263691684</v>
      </c>
      <c r="F5" s="78">
        <f>D5-BI5</f>
        <v>0</v>
      </c>
      <c r="G5" s="75">
        <v>2070</v>
      </c>
      <c r="H5" s="76">
        <v>1870</v>
      </c>
      <c r="I5" s="77">
        <f>H5/G5*100</f>
        <v>90.33816425120773</v>
      </c>
      <c r="J5" s="78">
        <f>H5-BJ5</f>
        <v>24</v>
      </c>
      <c r="K5" s="75">
        <v>15300</v>
      </c>
      <c r="L5" s="79">
        <v>21494</v>
      </c>
      <c r="M5" s="77">
        <f>L5/K5*100</f>
        <v>140.48366013071896</v>
      </c>
      <c r="N5" s="78">
        <f>L5-BK5</f>
        <v>4163</v>
      </c>
      <c r="O5" s="75">
        <v>15100</v>
      </c>
      <c r="P5" s="75">
        <v>20080</v>
      </c>
      <c r="Q5" s="76"/>
      <c r="R5" s="77">
        <f>Q5/P5*100</f>
        <v>0</v>
      </c>
      <c r="S5" s="80">
        <f>Q5-BL5</f>
        <v>0</v>
      </c>
      <c r="T5" s="76"/>
      <c r="U5" s="73"/>
      <c r="V5" s="73"/>
      <c r="W5" s="81">
        <f>((H5*0.45)+(L5*0.34)+(Q5/1.33*0.18)+(V5*0.2))/BD5*10</f>
        <v>22.859635343618514</v>
      </c>
      <c r="X5" s="82">
        <f>(J5*0.45+N5*0.35+(S5/1.33*0.17))/BD5*10</f>
        <v>4.1173913043478265</v>
      </c>
      <c r="Y5" s="82">
        <v>23.1</v>
      </c>
      <c r="Z5" s="83">
        <v>1013</v>
      </c>
      <c r="AA5" s="83">
        <v>4</v>
      </c>
      <c r="AB5" s="84">
        <v>1500</v>
      </c>
      <c r="AC5" s="83">
        <v>215</v>
      </c>
      <c r="AD5" s="85">
        <v>6604</v>
      </c>
      <c r="AE5" s="86">
        <f>AG5+AI5</f>
        <v>4120</v>
      </c>
      <c r="AF5" s="87">
        <v>200</v>
      </c>
      <c r="AG5" s="83">
        <v>274</v>
      </c>
      <c r="AH5" s="83">
        <v>280</v>
      </c>
      <c r="AI5" s="83">
        <v>3846</v>
      </c>
      <c r="AJ5" s="83" t="e">
        <f>AI5-#REF!</f>
        <v>#REF!</v>
      </c>
      <c r="AK5" s="83">
        <v>10938</v>
      </c>
      <c r="AL5" s="83" t="e">
        <f>AK5-#REF!</f>
        <v>#REF!</v>
      </c>
      <c r="AM5" s="88">
        <f aca="true" t="shared" si="0" ref="AM5:AM32">AK5/AI5*10</f>
        <v>28.4399375975039</v>
      </c>
      <c r="AN5" s="89">
        <v>501</v>
      </c>
      <c r="AO5" s="90">
        <f aca="true" t="shared" si="1" ref="AO5:AO26">AE5/AD5*100</f>
        <v>62.386432465172625</v>
      </c>
      <c r="AP5" s="91">
        <v>14</v>
      </c>
      <c r="AQ5" s="91"/>
      <c r="AR5" s="91"/>
      <c r="AS5" s="91"/>
      <c r="AT5" s="92">
        <v>5000</v>
      </c>
      <c r="AU5" s="91">
        <v>734</v>
      </c>
      <c r="AV5" s="93">
        <f>AU5/AT5*100</f>
        <v>14.680000000000001</v>
      </c>
      <c r="AW5" s="91" t="e">
        <f>AU5-#REF!</f>
        <v>#REF!</v>
      </c>
      <c r="AX5" s="89">
        <v>384</v>
      </c>
      <c r="AY5" s="91">
        <v>384</v>
      </c>
      <c r="AZ5" s="89">
        <v>1383</v>
      </c>
      <c r="BA5" s="91">
        <v>534</v>
      </c>
      <c r="BB5" s="94"/>
      <c r="BC5" s="94"/>
      <c r="BD5" s="94">
        <f>BE5+BG5</f>
        <v>3565</v>
      </c>
      <c r="BE5" s="95">
        <f>1230+643</f>
        <v>1873</v>
      </c>
      <c r="BF5" s="95">
        <f>2313+507</f>
        <v>2820</v>
      </c>
      <c r="BG5" s="94">
        <f>BF5*0.6</f>
        <v>1692</v>
      </c>
      <c r="BI5" s="76">
        <v>4000</v>
      </c>
      <c r="BJ5" s="97">
        <v>1846</v>
      </c>
      <c r="BK5" s="98">
        <v>17331</v>
      </c>
      <c r="BL5" s="97"/>
      <c r="BO5" s="96">
        <v>797</v>
      </c>
      <c r="BP5" s="96">
        <v>417</v>
      </c>
      <c r="BQ5" s="96">
        <v>533</v>
      </c>
      <c r="BS5" s="96">
        <v>3333</v>
      </c>
      <c r="BT5" s="99">
        <v>150</v>
      </c>
      <c r="BU5" s="96">
        <f>(BO5+BP5+BQ5+BR5+BS5)-BT5</f>
        <v>4930</v>
      </c>
    </row>
    <row r="6" spans="1:73" s="96" customFormat="1" ht="29.25" customHeight="1" hidden="1">
      <c r="A6" s="73">
        <v>2</v>
      </c>
      <c r="B6" s="74" t="s">
        <v>63</v>
      </c>
      <c r="C6" s="75"/>
      <c r="D6" s="76"/>
      <c r="E6" s="77"/>
      <c r="F6" s="78">
        <f aca="true" t="shared" si="2" ref="F6:F32">D6-BI6</f>
        <v>0</v>
      </c>
      <c r="G6" s="75"/>
      <c r="H6" s="76"/>
      <c r="I6" s="77"/>
      <c r="J6" s="78">
        <f aca="true" t="shared" si="3" ref="J6:J32">H6-BJ6</f>
        <v>0</v>
      </c>
      <c r="K6" s="75"/>
      <c r="L6" s="76"/>
      <c r="M6" s="77"/>
      <c r="N6" s="78">
        <f aca="true" t="shared" si="4" ref="N6:N32">L6-BK6</f>
        <v>0</v>
      </c>
      <c r="O6" s="75"/>
      <c r="P6" s="75"/>
      <c r="Q6" s="76"/>
      <c r="R6" s="77"/>
      <c r="S6" s="80">
        <f aca="true" t="shared" si="5" ref="S6:S32">Q6-BL6</f>
        <v>0</v>
      </c>
      <c r="T6" s="76"/>
      <c r="U6" s="73"/>
      <c r="V6" s="73"/>
      <c r="W6" s="81"/>
      <c r="X6" s="82"/>
      <c r="Y6" s="82"/>
      <c r="Z6" s="82"/>
      <c r="AA6" s="82"/>
      <c r="AB6" s="100"/>
      <c r="AC6" s="82"/>
      <c r="AD6" s="85">
        <v>896</v>
      </c>
      <c r="AE6" s="86">
        <f aca="true" t="shared" si="6" ref="AE6:AE31">AG6+AI6</f>
        <v>0</v>
      </c>
      <c r="AF6" s="87"/>
      <c r="AG6" s="83"/>
      <c r="AH6" s="83"/>
      <c r="AI6" s="83"/>
      <c r="AJ6" s="83" t="e">
        <f>AI6-#REF!</f>
        <v>#REF!</v>
      </c>
      <c r="AK6" s="83"/>
      <c r="AL6" s="83" t="e">
        <f>AK6-#REF!</f>
        <v>#REF!</v>
      </c>
      <c r="AM6" s="88" t="e">
        <f t="shared" si="0"/>
        <v>#DIV/0!</v>
      </c>
      <c r="AN6" s="89"/>
      <c r="AO6" s="90">
        <f t="shared" si="1"/>
        <v>0</v>
      </c>
      <c r="AP6" s="91"/>
      <c r="AQ6" s="93"/>
      <c r="AR6" s="93"/>
      <c r="AS6" s="93"/>
      <c r="AT6" s="92">
        <v>896</v>
      </c>
      <c r="AU6" s="101"/>
      <c r="AV6" s="93">
        <f aca="true" t="shared" si="7" ref="AV6:AV32">AU6/AT6*100</f>
        <v>0</v>
      </c>
      <c r="AW6" s="91" t="e">
        <f>AU6-#REF!</f>
        <v>#REF!</v>
      </c>
      <c r="AX6" s="90"/>
      <c r="AY6" s="93"/>
      <c r="AZ6" s="89">
        <v>234</v>
      </c>
      <c r="BA6" s="91"/>
      <c r="BB6" s="94"/>
      <c r="BC6" s="94"/>
      <c r="BD6" s="94">
        <f aca="true" t="shared" si="8" ref="BD6:BD30">BE6+BG6</f>
        <v>0</v>
      </c>
      <c r="BE6" s="95"/>
      <c r="BF6" s="95"/>
      <c r="BG6" s="94">
        <f aca="true" t="shared" si="9" ref="BG6:BG29">BF6*0.6</f>
        <v>0</v>
      </c>
      <c r="BI6" s="76"/>
      <c r="BJ6" s="97"/>
      <c r="BK6" s="97"/>
      <c r="BL6" s="97"/>
      <c r="BU6" s="96">
        <f aca="true" t="shared" si="10" ref="BU6:BU30">(BO6+BP6+BQ6+BR6+BS6)-BT6</f>
        <v>0</v>
      </c>
    </row>
    <row r="7" spans="1:73" s="96" customFormat="1" ht="29.25" customHeight="1">
      <c r="A7" s="73">
        <v>3</v>
      </c>
      <c r="B7" s="74" t="s">
        <v>64</v>
      </c>
      <c r="C7" s="75">
        <v>1757</v>
      </c>
      <c r="D7" s="76">
        <v>1329</v>
      </c>
      <c r="E7" s="77">
        <f aca="true" t="shared" si="11" ref="E7:E32">D7/C7*100</f>
        <v>75.64029595902106</v>
      </c>
      <c r="F7" s="78">
        <f t="shared" si="2"/>
        <v>214</v>
      </c>
      <c r="G7" s="75">
        <v>640</v>
      </c>
      <c r="H7" s="76">
        <v>742</v>
      </c>
      <c r="I7" s="77">
        <f aca="true" t="shared" si="12" ref="I7:I21">H7/G7*100</f>
        <v>115.9375</v>
      </c>
      <c r="J7" s="78">
        <f t="shared" si="3"/>
        <v>31</v>
      </c>
      <c r="K7" s="75">
        <v>4000</v>
      </c>
      <c r="L7" s="79">
        <v>7032</v>
      </c>
      <c r="M7" s="77">
        <f aca="true" t="shared" si="13" ref="M7:M20">L7/K7*100</f>
        <v>175.8</v>
      </c>
      <c r="N7" s="78">
        <f t="shared" si="4"/>
        <v>0</v>
      </c>
      <c r="O7" s="75">
        <v>10000</v>
      </c>
      <c r="P7" s="75">
        <v>13300</v>
      </c>
      <c r="Q7" s="76">
        <v>2697</v>
      </c>
      <c r="R7" s="77">
        <f aca="true" t="shared" si="14" ref="R7:R32">Q7/P7*100</f>
        <v>20.278195488721803</v>
      </c>
      <c r="S7" s="80">
        <f t="shared" si="5"/>
        <v>2225</v>
      </c>
      <c r="T7" s="79">
        <v>565</v>
      </c>
      <c r="U7" s="83"/>
      <c r="V7" s="83"/>
      <c r="W7" s="81">
        <f aca="true" t="shared" si="15" ref="W7:W26">((H7*0.45)+(L7*0.34)+(Q7/1.33*0.18)+(V7*0.2))/BD7*10</f>
        <v>20.01157719428104</v>
      </c>
      <c r="X7" s="82">
        <f aca="true" t="shared" si="16" ref="X7:X21">(J7*0.45+N7*0.35+(S7/1.33*0.17))/BD7*10</f>
        <v>1.9323089134753981</v>
      </c>
      <c r="Y7" s="82">
        <v>18.9</v>
      </c>
      <c r="Z7" s="83">
        <v>250</v>
      </c>
      <c r="AA7" s="83">
        <v>2</v>
      </c>
      <c r="AB7" s="84">
        <v>521</v>
      </c>
      <c r="AC7" s="83">
        <v>35</v>
      </c>
      <c r="AD7" s="85">
        <v>1788</v>
      </c>
      <c r="AE7" s="86">
        <f t="shared" si="6"/>
        <v>1362</v>
      </c>
      <c r="AF7" s="87">
        <v>286</v>
      </c>
      <c r="AG7" s="83">
        <v>250</v>
      </c>
      <c r="AH7" s="83"/>
      <c r="AI7" s="83">
        <v>1112</v>
      </c>
      <c r="AJ7" s="83" t="e">
        <f>AI7-#REF!</f>
        <v>#REF!</v>
      </c>
      <c r="AK7" s="83">
        <v>3524</v>
      </c>
      <c r="AL7" s="83" t="e">
        <f>AK7-#REF!</f>
        <v>#REF!</v>
      </c>
      <c r="AM7" s="88">
        <f t="shared" si="0"/>
        <v>31.690647482014388</v>
      </c>
      <c r="AN7" s="89">
        <v>112</v>
      </c>
      <c r="AO7" s="90">
        <f t="shared" si="1"/>
        <v>76.1744966442953</v>
      </c>
      <c r="AP7" s="91">
        <v>4</v>
      </c>
      <c r="AQ7" s="93"/>
      <c r="AR7" s="93"/>
      <c r="AS7" s="93"/>
      <c r="AT7" s="92">
        <v>1700</v>
      </c>
      <c r="AU7" s="92">
        <v>505</v>
      </c>
      <c r="AV7" s="93">
        <f t="shared" si="7"/>
        <v>29.705882352941178</v>
      </c>
      <c r="AW7" s="91" t="e">
        <f>AU7-#REF!</f>
        <v>#REF!</v>
      </c>
      <c r="AX7" s="89">
        <v>93</v>
      </c>
      <c r="AY7" s="91"/>
      <c r="AZ7" s="89">
        <v>370</v>
      </c>
      <c r="BA7" s="91">
        <v>455</v>
      </c>
      <c r="BB7" s="94"/>
      <c r="BC7" s="94"/>
      <c r="BD7" s="94">
        <f t="shared" si="8"/>
        <v>1544</v>
      </c>
      <c r="BE7" s="95">
        <v>800</v>
      </c>
      <c r="BF7" s="95">
        <v>1240</v>
      </c>
      <c r="BG7" s="94">
        <f t="shared" si="9"/>
        <v>744</v>
      </c>
      <c r="BI7" s="76">
        <v>1115</v>
      </c>
      <c r="BJ7" s="97">
        <v>711</v>
      </c>
      <c r="BK7" s="98">
        <v>7032</v>
      </c>
      <c r="BL7" s="97">
        <v>472</v>
      </c>
      <c r="BO7" s="96">
        <v>353</v>
      </c>
      <c r="BR7" s="96">
        <v>54</v>
      </c>
      <c r="BS7" s="96">
        <v>1470</v>
      </c>
      <c r="BT7" s="96">
        <v>120</v>
      </c>
      <c r="BU7" s="96">
        <f t="shared" si="10"/>
        <v>1757</v>
      </c>
    </row>
    <row r="8" spans="1:73" s="96" customFormat="1" ht="29.25" customHeight="1">
      <c r="A8" s="73">
        <v>4</v>
      </c>
      <c r="B8" s="74" t="s">
        <v>65</v>
      </c>
      <c r="C8" s="75">
        <v>1727</v>
      </c>
      <c r="D8" s="76">
        <v>1300</v>
      </c>
      <c r="E8" s="77">
        <f t="shared" si="11"/>
        <v>75.27504342790967</v>
      </c>
      <c r="F8" s="78">
        <f t="shared" si="2"/>
        <v>50</v>
      </c>
      <c r="G8" s="75">
        <v>620</v>
      </c>
      <c r="H8" s="76">
        <v>340</v>
      </c>
      <c r="I8" s="77">
        <f t="shared" si="12"/>
        <v>54.83870967741935</v>
      </c>
      <c r="J8" s="78">
        <f t="shared" si="3"/>
        <v>15</v>
      </c>
      <c r="K8" s="75"/>
      <c r="L8" s="76">
        <v>2000</v>
      </c>
      <c r="M8" s="77"/>
      <c r="N8" s="78">
        <f t="shared" si="4"/>
        <v>0</v>
      </c>
      <c r="O8" s="75">
        <v>3300</v>
      </c>
      <c r="P8" s="75">
        <v>4390</v>
      </c>
      <c r="Q8" s="76"/>
      <c r="R8" s="77">
        <f t="shared" si="14"/>
        <v>0</v>
      </c>
      <c r="S8" s="80">
        <f t="shared" si="5"/>
        <v>0</v>
      </c>
      <c r="T8" s="76"/>
      <c r="U8" s="73"/>
      <c r="V8" s="73"/>
      <c r="W8" s="81">
        <f t="shared" si="15"/>
        <v>16.391184573002754</v>
      </c>
      <c r="X8" s="82">
        <f t="shared" si="16"/>
        <v>0.13282172373081466</v>
      </c>
      <c r="Y8" s="82">
        <v>17.7</v>
      </c>
      <c r="Z8" s="83">
        <v>300</v>
      </c>
      <c r="AA8" s="83">
        <v>1</v>
      </c>
      <c r="AB8" s="84">
        <v>423</v>
      </c>
      <c r="AC8" s="83">
        <v>110</v>
      </c>
      <c r="AD8" s="85">
        <v>634</v>
      </c>
      <c r="AE8" s="86">
        <f t="shared" si="6"/>
        <v>484</v>
      </c>
      <c r="AF8" s="87"/>
      <c r="AG8" s="83">
        <v>244</v>
      </c>
      <c r="AH8" s="83"/>
      <c r="AI8" s="83">
        <v>240</v>
      </c>
      <c r="AJ8" s="83" t="e">
        <f>AI8-#REF!</f>
        <v>#REF!</v>
      </c>
      <c r="AK8" s="83">
        <v>260</v>
      </c>
      <c r="AL8" s="83" t="e">
        <f>AK8-#REF!</f>
        <v>#REF!</v>
      </c>
      <c r="AM8" s="88">
        <f t="shared" si="0"/>
        <v>10.833333333333332</v>
      </c>
      <c r="AN8" s="89">
        <v>38</v>
      </c>
      <c r="AO8" s="90">
        <f t="shared" si="1"/>
        <v>76.34069400630915</v>
      </c>
      <c r="AP8" s="91">
        <v>2</v>
      </c>
      <c r="AQ8" s="91"/>
      <c r="AR8" s="91"/>
      <c r="AS8" s="91"/>
      <c r="AT8" s="92">
        <v>530</v>
      </c>
      <c r="AU8" s="92">
        <v>165</v>
      </c>
      <c r="AV8" s="93">
        <f t="shared" si="7"/>
        <v>31.132075471698112</v>
      </c>
      <c r="AW8" s="91" t="e">
        <f>AU8-#REF!</f>
        <v>#REF!</v>
      </c>
      <c r="AX8" s="89">
        <v>93</v>
      </c>
      <c r="AY8" s="91"/>
      <c r="AZ8" s="89">
        <v>106</v>
      </c>
      <c r="BA8" s="91"/>
      <c r="BB8" s="94"/>
      <c r="BC8" s="94"/>
      <c r="BD8" s="94">
        <f t="shared" si="8"/>
        <v>508.2</v>
      </c>
      <c r="BE8" s="94">
        <v>255</v>
      </c>
      <c r="BF8" s="94">
        <v>422</v>
      </c>
      <c r="BG8" s="94">
        <f t="shared" si="9"/>
        <v>253.2</v>
      </c>
      <c r="BI8" s="76">
        <v>1250</v>
      </c>
      <c r="BJ8" s="97">
        <v>325</v>
      </c>
      <c r="BK8" s="97">
        <v>2000</v>
      </c>
      <c r="BL8" s="97"/>
      <c r="BO8" s="96">
        <v>72</v>
      </c>
      <c r="BQ8" s="96">
        <v>193</v>
      </c>
      <c r="BR8" s="96">
        <v>40</v>
      </c>
      <c r="BS8" s="96">
        <v>1452</v>
      </c>
      <c r="BT8" s="96">
        <v>30</v>
      </c>
      <c r="BU8" s="96">
        <f t="shared" si="10"/>
        <v>1727</v>
      </c>
    </row>
    <row r="9" spans="1:73" s="96" customFormat="1" ht="29.25" customHeight="1">
      <c r="A9" s="73">
        <v>5</v>
      </c>
      <c r="B9" s="74" t="s">
        <v>66</v>
      </c>
      <c r="C9" s="75">
        <v>1465</v>
      </c>
      <c r="D9" s="76">
        <v>844</v>
      </c>
      <c r="E9" s="77">
        <f t="shared" si="11"/>
        <v>57.61092150170648</v>
      </c>
      <c r="F9" s="78">
        <f t="shared" si="2"/>
        <v>30</v>
      </c>
      <c r="G9" s="75">
        <v>600</v>
      </c>
      <c r="H9" s="76">
        <v>737</v>
      </c>
      <c r="I9" s="77">
        <f t="shared" si="12"/>
        <v>122.83333333333333</v>
      </c>
      <c r="J9" s="78">
        <f t="shared" si="3"/>
        <v>0</v>
      </c>
      <c r="K9" s="75">
        <v>1300</v>
      </c>
      <c r="L9" s="76">
        <v>1478</v>
      </c>
      <c r="M9" s="77">
        <f t="shared" si="13"/>
        <v>113.6923076923077</v>
      </c>
      <c r="N9" s="78">
        <f t="shared" si="4"/>
        <v>0</v>
      </c>
      <c r="O9" s="75">
        <v>4700</v>
      </c>
      <c r="P9" s="75">
        <v>6250</v>
      </c>
      <c r="Q9" s="76">
        <v>1657</v>
      </c>
      <c r="R9" s="77">
        <f t="shared" si="14"/>
        <v>26.512</v>
      </c>
      <c r="S9" s="80">
        <f t="shared" si="5"/>
        <v>254</v>
      </c>
      <c r="T9" s="76">
        <v>102</v>
      </c>
      <c r="U9" s="73"/>
      <c r="V9" s="73"/>
      <c r="W9" s="81">
        <f t="shared" si="15"/>
        <v>12.6003052273541</v>
      </c>
      <c r="X9" s="82">
        <f t="shared" si="16"/>
        <v>0.3865019692087362</v>
      </c>
      <c r="Y9" s="82">
        <v>18.1</v>
      </c>
      <c r="Z9" s="83">
        <v>264</v>
      </c>
      <c r="AA9" s="83">
        <v>2</v>
      </c>
      <c r="AB9" s="84">
        <v>480</v>
      </c>
      <c r="AC9" s="83">
        <v>233</v>
      </c>
      <c r="AD9" s="85">
        <v>1880</v>
      </c>
      <c r="AE9" s="86">
        <f t="shared" si="6"/>
        <v>954</v>
      </c>
      <c r="AF9" s="87"/>
      <c r="AG9" s="83">
        <v>20</v>
      </c>
      <c r="AH9" s="83"/>
      <c r="AI9" s="83">
        <v>934</v>
      </c>
      <c r="AJ9" s="83" t="e">
        <f>AI9-#REF!</f>
        <v>#REF!</v>
      </c>
      <c r="AK9" s="83">
        <v>2171</v>
      </c>
      <c r="AL9" s="83" t="e">
        <f>AK9-#REF!</f>
        <v>#REF!</v>
      </c>
      <c r="AM9" s="88">
        <f t="shared" si="0"/>
        <v>23.2441113490364</v>
      </c>
      <c r="AN9" s="89">
        <v>95</v>
      </c>
      <c r="AO9" s="90">
        <f t="shared" si="1"/>
        <v>50.744680851063826</v>
      </c>
      <c r="AP9" s="91">
        <v>4</v>
      </c>
      <c r="AQ9" s="91"/>
      <c r="AR9" s="91"/>
      <c r="AS9" s="91"/>
      <c r="AT9" s="92">
        <v>1100</v>
      </c>
      <c r="AU9" s="91">
        <v>435</v>
      </c>
      <c r="AV9" s="93">
        <f t="shared" si="7"/>
        <v>39.54545454545455</v>
      </c>
      <c r="AW9" s="91" t="e">
        <f>AU9-#REF!</f>
        <v>#REF!</v>
      </c>
      <c r="AX9" s="89">
        <v>99</v>
      </c>
      <c r="AY9" s="91">
        <v>99</v>
      </c>
      <c r="AZ9" s="89">
        <v>363</v>
      </c>
      <c r="BA9" s="91">
        <v>147</v>
      </c>
      <c r="BB9" s="94"/>
      <c r="BC9" s="94"/>
      <c r="BD9" s="94">
        <f t="shared" si="8"/>
        <v>840</v>
      </c>
      <c r="BE9" s="95">
        <v>450</v>
      </c>
      <c r="BF9" s="95">
        <v>650</v>
      </c>
      <c r="BG9" s="94">
        <f t="shared" si="9"/>
        <v>390</v>
      </c>
      <c r="BI9" s="76">
        <v>814</v>
      </c>
      <c r="BJ9" s="97">
        <v>737</v>
      </c>
      <c r="BK9" s="97">
        <v>1478</v>
      </c>
      <c r="BL9" s="97">
        <v>1403</v>
      </c>
      <c r="BP9" s="96">
        <v>20</v>
      </c>
      <c r="BR9" s="96">
        <v>190</v>
      </c>
      <c r="BS9" s="96">
        <v>1285</v>
      </c>
      <c r="BT9" s="96">
        <v>30</v>
      </c>
      <c r="BU9" s="96">
        <f t="shared" si="10"/>
        <v>1465</v>
      </c>
    </row>
    <row r="10" spans="1:73" s="96" customFormat="1" ht="29.25" customHeight="1">
      <c r="A10" s="73">
        <v>6</v>
      </c>
      <c r="B10" s="74" t="s">
        <v>67</v>
      </c>
      <c r="C10" s="75">
        <v>794</v>
      </c>
      <c r="D10" s="76">
        <v>543</v>
      </c>
      <c r="E10" s="77">
        <f t="shared" si="11"/>
        <v>68.38790931989924</v>
      </c>
      <c r="F10" s="78">
        <f t="shared" si="2"/>
        <v>25</v>
      </c>
      <c r="G10" s="75">
        <v>260</v>
      </c>
      <c r="H10" s="76">
        <v>119</v>
      </c>
      <c r="I10" s="77">
        <f t="shared" si="12"/>
        <v>45.76923076923077</v>
      </c>
      <c r="J10" s="78">
        <f t="shared" si="3"/>
        <v>0</v>
      </c>
      <c r="K10" s="75">
        <v>4300</v>
      </c>
      <c r="L10" s="76">
        <v>1690</v>
      </c>
      <c r="M10" s="77">
        <f t="shared" si="13"/>
        <v>39.30232558139535</v>
      </c>
      <c r="N10" s="78">
        <f t="shared" si="4"/>
        <v>215</v>
      </c>
      <c r="O10" s="75"/>
      <c r="P10" s="75">
        <v>0</v>
      </c>
      <c r="Q10" s="76"/>
      <c r="R10" s="77"/>
      <c r="S10" s="80">
        <f t="shared" si="5"/>
        <v>0</v>
      </c>
      <c r="T10" s="76">
        <v>1690</v>
      </c>
      <c r="U10" s="73"/>
      <c r="V10" s="73"/>
      <c r="W10" s="81">
        <f t="shared" si="15"/>
        <v>10.830172413793102</v>
      </c>
      <c r="X10" s="82">
        <f t="shared" si="16"/>
        <v>1.2974137931034482</v>
      </c>
      <c r="Y10" s="82">
        <v>15.2</v>
      </c>
      <c r="Z10" s="83">
        <v>20</v>
      </c>
      <c r="AA10" s="83">
        <v>2</v>
      </c>
      <c r="AB10" s="84">
        <v>140</v>
      </c>
      <c r="AC10" s="83"/>
      <c r="AD10" s="85">
        <v>760</v>
      </c>
      <c r="AE10" s="86">
        <f t="shared" si="6"/>
        <v>415</v>
      </c>
      <c r="AF10" s="87"/>
      <c r="AG10" s="83">
        <v>45</v>
      </c>
      <c r="AH10" s="83"/>
      <c r="AI10" s="83">
        <v>370</v>
      </c>
      <c r="AJ10" s="83" t="e">
        <f>AI10-#REF!</f>
        <v>#REF!</v>
      </c>
      <c r="AK10" s="83">
        <v>966</v>
      </c>
      <c r="AL10" s="83" t="e">
        <f>AK10-#REF!</f>
        <v>#REF!</v>
      </c>
      <c r="AM10" s="88">
        <f t="shared" si="0"/>
        <v>26.10810810810811</v>
      </c>
      <c r="AN10" s="89">
        <v>43</v>
      </c>
      <c r="AO10" s="90">
        <f t="shared" si="1"/>
        <v>54.60526315789473</v>
      </c>
      <c r="AP10" s="91">
        <v>3</v>
      </c>
      <c r="AQ10" s="93"/>
      <c r="AR10" s="93"/>
      <c r="AS10" s="93"/>
      <c r="AT10" s="92">
        <v>800</v>
      </c>
      <c r="AU10" s="91">
        <v>220</v>
      </c>
      <c r="AV10" s="91">
        <f t="shared" si="7"/>
        <v>27.500000000000004</v>
      </c>
      <c r="AW10" s="91" t="e">
        <f>AU10-#REF!</f>
        <v>#REF!</v>
      </c>
      <c r="AX10" s="89">
        <v>30</v>
      </c>
      <c r="AY10" s="91">
        <v>10</v>
      </c>
      <c r="AZ10" s="89">
        <v>180</v>
      </c>
      <c r="BA10" s="91">
        <v>120</v>
      </c>
      <c r="BB10" s="94"/>
      <c r="BC10" s="94"/>
      <c r="BD10" s="94">
        <f t="shared" si="8"/>
        <v>580</v>
      </c>
      <c r="BE10" s="95">
        <v>325</v>
      </c>
      <c r="BF10" s="95">
        <v>425</v>
      </c>
      <c r="BG10" s="94">
        <f t="shared" si="9"/>
        <v>255</v>
      </c>
      <c r="BI10" s="76">
        <v>518</v>
      </c>
      <c r="BJ10" s="97">
        <v>119</v>
      </c>
      <c r="BK10" s="97">
        <v>1475</v>
      </c>
      <c r="BL10" s="97"/>
      <c r="BO10" s="96">
        <v>9</v>
      </c>
      <c r="BP10" s="96">
        <v>30</v>
      </c>
      <c r="BR10" s="96">
        <v>140</v>
      </c>
      <c r="BS10" s="96">
        <v>615</v>
      </c>
      <c r="BU10" s="96">
        <f t="shared" si="10"/>
        <v>794</v>
      </c>
    </row>
    <row r="11" spans="1:73" s="96" customFormat="1" ht="29.25" customHeight="1">
      <c r="A11" s="73">
        <v>7</v>
      </c>
      <c r="B11" s="74" t="s">
        <v>68</v>
      </c>
      <c r="C11" s="75">
        <v>414</v>
      </c>
      <c r="D11" s="76">
        <v>320</v>
      </c>
      <c r="E11" s="77">
        <f t="shared" si="11"/>
        <v>77.29468599033817</v>
      </c>
      <c r="F11" s="78">
        <f t="shared" si="2"/>
        <v>40</v>
      </c>
      <c r="G11" s="75">
        <v>180</v>
      </c>
      <c r="H11" s="76">
        <v>230</v>
      </c>
      <c r="I11" s="77">
        <f t="shared" si="12"/>
        <v>127.77777777777777</v>
      </c>
      <c r="J11" s="78">
        <f t="shared" si="3"/>
        <v>0</v>
      </c>
      <c r="K11" s="75">
        <v>500</v>
      </c>
      <c r="L11" s="76">
        <v>600</v>
      </c>
      <c r="M11" s="77">
        <f t="shared" si="13"/>
        <v>120</v>
      </c>
      <c r="N11" s="78">
        <f t="shared" si="4"/>
        <v>0</v>
      </c>
      <c r="O11" s="75">
        <v>1700</v>
      </c>
      <c r="P11" s="75">
        <v>2260</v>
      </c>
      <c r="Q11" s="76">
        <v>600</v>
      </c>
      <c r="R11" s="77">
        <f t="shared" si="14"/>
        <v>26.548672566371685</v>
      </c>
      <c r="S11" s="80">
        <f t="shared" si="5"/>
        <v>340</v>
      </c>
      <c r="T11" s="76"/>
      <c r="U11" s="73"/>
      <c r="V11" s="73"/>
      <c r="W11" s="81">
        <f t="shared" si="15"/>
        <v>10.409828803395742</v>
      </c>
      <c r="X11" s="82">
        <f t="shared" si="16"/>
        <v>1.1638630588254248</v>
      </c>
      <c r="Y11" s="82">
        <v>12.2</v>
      </c>
      <c r="Z11" s="102">
        <v>70</v>
      </c>
      <c r="AA11" s="83">
        <v>1</v>
      </c>
      <c r="AB11" s="84">
        <v>70</v>
      </c>
      <c r="AC11" s="83"/>
      <c r="AD11" s="85">
        <v>590</v>
      </c>
      <c r="AE11" s="86">
        <f t="shared" si="6"/>
        <v>445</v>
      </c>
      <c r="AF11" s="87"/>
      <c r="AG11" s="83">
        <v>45</v>
      </c>
      <c r="AH11" s="83"/>
      <c r="AI11" s="83">
        <v>400</v>
      </c>
      <c r="AJ11" s="83" t="e">
        <f>AI11-#REF!</f>
        <v>#REF!</v>
      </c>
      <c r="AK11" s="83">
        <v>1040</v>
      </c>
      <c r="AL11" s="83" t="e">
        <f>AK11-#REF!</f>
        <v>#REF!</v>
      </c>
      <c r="AM11" s="88">
        <f t="shared" si="0"/>
        <v>26</v>
      </c>
      <c r="AN11" s="89">
        <v>20</v>
      </c>
      <c r="AO11" s="90">
        <f t="shared" si="1"/>
        <v>75.42372881355932</v>
      </c>
      <c r="AP11" s="91">
        <v>2</v>
      </c>
      <c r="AQ11" s="93"/>
      <c r="AR11" s="93"/>
      <c r="AS11" s="93"/>
      <c r="AT11" s="92">
        <v>500</v>
      </c>
      <c r="AU11" s="91">
        <v>180</v>
      </c>
      <c r="AV11" s="93">
        <f t="shared" si="7"/>
        <v>36</v>
      </c>
      <c r="AW11" s="91" t="e">
        <f>AU11-#REF!</f>
        <v>#REF!</v>
      </c>
      <c r="AX11" s="89">
        <v>15</v>
      </c>
      <c r="AY11" s="91">
        <v>15</v>
      </c>
      <c r="AZ11" s="89">
        <v>131</v>
      </c>
      <c r="BA11" s="91">
        <v>100</v>
      </c>
      <c r="BB11" s="94"/>
      <c r="BC11" s="94"/>
      <c r="BD11" s="94">
        <f t="shared" si="8"/>
        <v>373.4</v>
      </c>
      <c r="BE11" s="94">
        <v>221</v>
      </c>
      <c r="BF11" s="94">
        <v>254</v>
      </c>
      <c r="BG11" s="94">
        <f t="shared" si="9"/>
        <v>152.4</v>
      </c>
      <c r="BI11" s="76">
        <v>280</v>
      </c>
      <c r="BJ11" s="97">
        <v>230</v>
      </c>
      <c r="BK11" s="97">
        <v>600</v>
      </c>
      <c r="BL11" s="97">
        <v>260</v>
      </c>
      <c r="BO11" s="96">
        <v>5</v>
      </c>
      <c r="BP11" s="96">
        <v>20</v>
      </c>
      <c r="BR11" s="96">
        <v>32</v>
      </c>
      <c r="BS11" s="96">
        <v>357</v>
      </c>
      <c r="BU11" s="96">
        <f t="shared" si="10"/>
        <v>414</v>
      </c>
    </row>
    <row r="12" spans="1:73" s="96" customFormat="1" ht="29.25" customHeight="1">
      <c r="A12" s="73">
        <v>8</v>
      </c>
      <c r="B12" s="74" t="s">
        <v>69</v>
      </c>
      <c r="C12" s="75">
        <v>1667</v>
      </c>
      <c r="D12" s="76">
        <v>1667</v>
      </c>
      <c r="E12" s="77">
        <f t="shared" si="11"/>
        <v>100</v>
      </c>
      <c r="F12" s="78">
        <f t="shared" si="2"/>
        <v>0</v>
      </c>
      <c r="G12" s="75">
        <v>1200</v>
      </c>
      <c r="H12" s="76">
        <v>295</v>
      </c>
      <c r="I12" s="77">
        <f t="shared" si="12"/>
        <v>24.583333333333332</v>
      </c>
      <c r="J12" s="78">
        <f t="shared" si="3"/>
        <v>0</v>
      </c>
      <c r="K12" s="103">
        <v>2700</v>
      </c>
      <c r="L12" s="104">
        <v>7603</v>
      </c>
      <c r="M12" s="105">
        <f t="shared" si="13"/>
        <v>281.59259259259255</v>
      </c>
      <c r="N12" s="78">
        <f t="shared" si="4"/>
        <v>556</v>
      </c>
      <c r="O12" s="103">
        <v>3600</v>
      </c>
      <c r="P12" s="75">
        <v>4790</v>
      </c>
      <c r="Q12" s="104"/>
      <c r="R12" s="77">
        <f t="shared" si="14"/>
        <v>0</v>
      </c>
      <c r="S12" s="80">
        <f t="shared" si="5"/>
        <v>0</v>
      </c>
      <c r="T12" s="76">
        <v>1108</v>
      </c>
      <c r="U12" s="73"/>
      <c r="V12" s="73"/>
      <c r="W12" s="81">
        <f t="shared" si="15"/>
        <v>18.363310810810813</v>
      </c>
      <c r="X12" s="82">
        <f t="shared" si="16"/>
        <v>1.3148648648648646</v>
      </c>
      <c r="Y12" s="82">
        <v>10</v>
      </c>
      <c r="Z12" s="102">
        <v>250</v>
      </c>
      <c r="AA12" s="83"/>
      <c r="AB12" s="84">
        <v>250</v>
      </c>
      <c r="AC12" s="83"/>
      <c r="AD12" s="85">
        <v>1380</v>
      </c>
      <c r="AE12" s="86">
        <f t="shared" si="6"/>
        <v>612</v>
      </c>
      <c r="AF12" s="87">
        <v>162</v>
      </c>
      <c r="AG12" s="83"/>
      <c r="AH12" s="83">
        <v>80</v>
      </c>
      <c r="AI12" s="83">
        <v>612</v>
      </c>
      <c r="AJ12" s="83" t="e">
        <f>AI12-#REF!</f>
        <v>#REF!</v>
      </c>
      <c r="AK12" s="83">
        <v>1530</v>
      </c>
      <c r="AL12" s="83" t="e">
        <f>AK12-#REF!</f>
        <v>#REF!</v>
      </c>
      <c r="AM12" s="88">
        <f t="shared" si="0"/>
        <v>25</v>
      </c>
      <c r="AN12" s="89">
        <v>140</v>
      </c>
      <c r="AO12" s="90">
        <f t="shared" si="1"/>
        <v>44.34782608695652</v>
      </c>
      <c r="AP12" s="91">
        <v>3</v>
      </c>
      <c r="AQ12" s="91"/>
      <c r="AR12" s="91"/>
      <c r="AS12" s="91"/>
      <c r="AT12" s="92">
        <v>1800</v>
      </c>
      <c r="AU12" s="91">
        <v>360</v>
      </c>
      <c r="AV12" s="93">
        <f t="shared" si="7"/>
        <v>20</v>
      </c>
      <c r="AW12" s="91" t="e">
        <f>AU12-#REF!</f>
        <v>#REF!</v>
      </c>
      <c r="AX12" s="89">
        <v>55</v>
      </c>
      <c r="AY12" s="91">
        <v>45</v>
      </c>
      <c r="AZ12" s="89">
        <v>350</v>
      </c>
      <c r="BA12" s="91">
        <v>7</v>
      </c>
      <c r="BB12" s="94"/>
      <c r="BC12" s="94"/>
      <c r="BD12" s="94">
        <f t="shared" si="8"/>
        <v>1480</v>
      </c>
      <c r="BE12" s="95">
        <v>700</v>
      </c>
      <c r="BF12" s="95">
        <v>1300</v>
      </c>
      <c r="BG12" s="94">
        <f t="shared" si="9"/>
        <v>780</v>
      </c>
      <c r="BI12" s="76">
        <v>1667</v>
      </c>
      <c r="BJ12" s="97">
        <v>295</v>
      </c>
      <c r="BK12" s="97">
        <v>7047</v>
      </c>
      <c r="BL12" s="97"/>
      <c r="BO12" s="96">
        <v>240</v>
      </c>
      <c r="BP12" s="96">
        <v>185</v>
      </c>
      <c r="BR12" s="96">
        <v>46</v>
      </c>
      <c r="BS12" s="96">
        <v>1196</v>
      </c>
      <c r="BU12" s="96">
        <f t="shared" si="10"/>
        <v>1667</v>
      </c>
    </row>
    <row r="13" spans="1:73" s="96" customFormat="1" ht="29.25" customHeight="1">
      <c r="A13" s="73">
        <v>9</v>
      </c>
      <c r="B13" s="74" t="s">
        <v>70</v>
      </c>
      <c r="C13" s="75">
        <v>1752</v>
      </c>
      <c r="D13" s="76">
        <v>796</v>
      </c>
      <c r="E13" s="77">
        <f t="shared" si="11"/>
        <v>45.4337899543379</v>
      </c>
      <c r="F13" s="78">
        <f t="shared" si="2"/>
        <v>130</v>
      </c>
      <c r="G13" s="75">
        <v>400</v>
      </c>
      <c r="H13" s="76">
        <v>450</v>
      </c>
      <c r="I13" s="77">
        <f t="shared" si="12"/>
        <v>112.5</v>
      </c>
      <c r="J13" s="78">
        <f t="shared" si="3"/>
        <v>20</v>
      </c>
      <c r="K13" s="75">
        <v>3000</v>
      </c>
      <c r="L13" s="76">
        <v>2930</v>
      </c>
      <c r="M13" s="77">
        <f t="shared" si="13"/>
        <v>97.66666666666667</v>
      </c>
      <c r="N13" s="78">
        <f t="shared" si="4"/>
        <v>450</v>
      </c>
      <c r="O13" s="75"/>
      <c r="P13" s="75">
        <v>0</v>
      </c>
      <c r="Q13" s="76"/>
      <c r="R13" s="77"/>
      <c r="S13" s="80">
        <f t="shared" si="5"/>
        <v>0</v>
      </c>
      <c r="T13" s="76">
        <v>2930</v>
      </c>
      <c r="U13" s="73"/>
      <c r="V13" s="73"/>
      <c r="W13" s="81">
        <f t="shared" si="15"/>
        <v>25.182773109243698</v>
      </c>
      <c r="X13" s="82">
        <f t="shared" si="16"/>
        <v>3.4978991596638656</v>
      </c>
      <c r="Y13" s="82">
        <v>22</v>
      </c>
      <c r="Z13" s="83">
        <v>320</v>
      </c>
      <c r="AA13" s="83">
        <v>3</v>
      </c>
      <c r="AB13" s="84">
        <v>350</v>
      </c>
      <c r="AC13" s="83">
        <v>20</v>
      </c>
      <c r="AD13" s="85">
        <v>1113</v>
      </c>
      <c r="AE13" s="86">
        <f t="shared" si="6"/>
        <v>590</v>
      </c>
      <c r="AF13" s="87"/>
      <c r="AG13" s="82"/>
      <c r="AH13" s="82"/>
      <c r="AI13" s="83">
        <v>590</v>
      </c>
      <c r="AJ13" s="83" t="e">
        <f>AI13-#REF!</f>
        <v>#REF!</v>
      </c>
      <c r="AK13" s="83">
        <v>1192</v>
      </c>
      <c r="AL13" s="83" t="e">
        <f>AK13-#REF!</f>
        <v>#REF!</v>
      </c>
      <c r="AM13" s="88">
        <f t="shared" si="0"/>
        <v>20.203389830508478</v>
      </c>
      <c r="AN13" s="89">
        <v>20</v>
      </c>
      <c r="AO13" s="90">
        <f t="shared" si="1"/>
        <v>53.00988319856245</v>
      </c>
      <c r="AP13" s="91">
        <v>2</v>
      </c>
      <c r="AQ13" s="91"/>
      <c r="AR13" s="91"/>
      <c r="AS13" s="91"/>
      <c r="AT13" s="92">
        <v>800</v>
      </c>
      <c r="AU13" s="91">
        <v>60</v>
      </c>
      <c r="AV13" s="93">
        <f t="shared" si="7"/>
        <v>7.5</v>
      </c>
      <c r="AW13" s="91" t="e">
        <f>AU13-#REF!</f>
        <v>#REF!</v>
      </c>
      <c r="AX13" s="89">
        <v>77</v>
      </c>
      <c r="AY13" s="91">
        <v>77</v>
      </c>
      <c r="AZ13" s="89">
        <v>252</v>
      </c>
      <c r="BA13" s="91">
        <v>200</v>
      </c>
      <c r="BB13" s="94"/>
      <c r="BC13" s="94"/>
      <c r="BD13" s="94">
        <f t="shared" si="8"/>
        <v>476</v>
      </c>
      <c r="BE13" s="95">
        <v>290</v>
      </c>
      <c r="BF13" s="95">
        <v>310</v>
      </c>
      <c r="BG13" s="94">
        <f t="shared" si="9"/>
        <v>186</v>
      </c>
      <c r="BI13" s="76">
        <v>666</v>
      </c>
      <c r="BJ13" s="97">
        <v>430</v>
      </c>
      <c r="BK13" s="97">
        <v>2480</v>
      </c>
      <c r="BL13" s="97"/>
      <c r="BO13" s="96">
        <v>276</v>
      </c>
      <c r="BR13" s="96">
        <v>200</v>
      </c>
      <c r="BS13" s="96">
        <v>1276</v>
      </c>
      <c r="BU13" s="96">
        <f t="shared" si="10"/>
        <v>1752</v>
      </c>
    </row>
    <row r="14" spans="1:73" s="96" customFormat="1" ht="29.25" customHeight="1">
      <c r="A14" s="73">
        <v>10</v>
      </c>
      <c r="B14" s="74" t="s">
        <v>71</v>
      </c>
      <c r="C14" s="75">
        <v>602</v>
      </c>
      <c r="D14" s="76">
        <v>520</v>
      </c>
      <c r="E14" s="77">
        <f t="shared" si="11"/>
        <v>86.37873754152824</v>
      </c>
      <c r="F14" s="78">
        <f t="shared" si="2"/>
        <v>40</v>
      </c>
      <c r="G14" s="75">
        <v>400</v>
      </c>
      <c r="H14" s="76">
        <v>430</v>
      </c>
      <c r="I14" s="77">
        <f t="shared" si="12"/>
        <v>107.5</v>
      </c>
      <c r="J14" s="78">
        <f t="shared" si="3"/>
        <v>0</v>
      </c>
      <c r="K14" s="75">
        <v>800</v>
      </c>
      <c r="L14" s="76">
        <v>1100</v>
      </c>
      <c r="M14" s="77">
        <f t="shared" si="13"/>
        <v>137.5</v>
      </c>
      <c r="N14" s="78">
        <f t="shared" si="4"/>
        <v>0</v>
      </c>
      <c r="O14" s="75">
        <v>3500</v>
      </c>
      <c r="P14" s="75">
        <v>4650</v>
      </c>
      <c r="Q14" s="76">
        <v>2800</v>
      </c>
      <c r="R14" s="77">
        <f t="shared" si="14"/>
        <v>60.215053763440864</v>
      </c>
      <c r="S14" s="80">
        <f t="shared" si="5"/>
        <v>600</v>
      </c>
      <c r="T14" s="76"/>
      <c r="U14" s="73"/>
      <c r="V14" s="73"/>
      <c r="W14" s="81">
        <f t="shared" si="15"/>
        <v>17.690605017215937</v>
      </c>
      <c r="X14" s="82">
        <f t="shared" si="16"/>
        <v>1.433490267725388</v>
      </c>
      <c r="Y14" s="82">
        <v>23.5</v>
      </c>
      <c r="Z14" s="83">
        <v>100</v>
      </c>
      <c r="AA14" s="83">
        <v>1</v>
      </c>
      <c r="AB14" s="84">
        <v>150</v>
      </c>
      <c r="AC14" s="83"/>
      <c r="AD14" s="85">
        <v>1085</v>
      </c>
      <c r="AE14" s="86">
        <f t="shared" si="6"/>
        <v>530</v>
      </c>
      <c r="AF14" s="87"/>
      <c r="AG14" s="83">
        <v>200</v>
      </c>
      <c r="AH14" s="83"/>
      <c r="AI14" s="83">
        <v>330</v>
      </c>
      <c r="AJ14" s="83" t="e">
        <f>AI14-#REF!</f>
        <v>#REF!</v>
      </c>
      <c r="AK14" s="83">
        <v>800</v>
      </c>
      <c r="AL14" s="83" t="e">
        <f>AK14-#REF!</f>
        <v>#REF!</v>
      </c>
      <c r="AM14" s="88">
        <f t="shared" si="0"/>
        <v>24.242424242424242</v>
      </c>
      <c r="AN14" s="89">
        <v>70</v>
      </c>
      <c r="AO14" s="90">
        <f t="shared" si="1"/>
        <v>48.8479262672811</v>
      </c>
      <c r="AP14" s="91">
        <v>3</v>
      </c>
      <c r="AQ14" s="91"/>
      <c r="AR14" s="91"/>
      <c r="AS14" s="91"/>
      <c r="AT14" s="92">
        <v>900</v>
      </c>
      <c r="AU14" s="91">
        <v>125</v>
      </c>
      <c r="AV14" s="93">
        <f t="shared" si="7"/>
        <v>13.88888888888889</v>
      </c>
      <c r="AW14" s="91" t="e">
        <f>AU14-#REF!</f>
        <v>#REF!</v>
      </c>
      <c r="AX14" s="89">
        <v>56</v>
      </c>
      <c r="AY14" s="91"/>
      <c r="AZ14" s="89">
        <v>223</v>
      </c>
      <c r="BA14" s="91">
        <v>100</v>
      </c>
      <c r="BB14" s="94"/>
      <c r="BC14" s="94"/>
      <c r="BD14" s="94">
        <f t="shared" si="8"/>
        <v>535</v>
      </c>
      <c r="BE14" s="95">
        <v>280</v>
      </c>
      <c r="BF14" s="95">
        <v>425</v>
      </c>
      <c r="BG14" s="94">
        <f t="shared" si="9"/>
        <v>255</v>
      </c>
      <c r="BI14" s="76">
        <v>480</v>
      </c>
      <c r="BJ14" s="97">
        <v>430</v>
      </c>
      <c r="BK14" s="97">
        <v>1100</v>
      </c>
      <c r="BL14" s="97">
        <v>2200</v>
      </c>
      <c r="BO14" s="96">
        <v>44</v>
      </c>
      <c r="BR14" s="96">
        <v>48</v>
      </c>
      <c r="BS14" s="96">
        <v>510</v>
      </c>
      <c r="BU14" s="96">
        <f t="shared" si="10"/>
        <v>602</v>
      </c>
    </row>
    <row r="15" spans="1:73" s="96" customFormat="1" ht="29.25" customHeight="1">
      <c r="A15" s="73">
        <v>11</v>
      </c>
      <c r="B15" s="74" t="s">
        <v>72</v>
      </c>
      <c r="C15" s="75">
        <v>3153</v>
      </c>
      <c r="D15" s="76">
        <v>1760</v>
      </c>
      <c r="E15" s="77">
        <f t="shared" si="11"/>
        <v>55.8198541071995</v>
      </c>
      <c r="F15" s="78">
        <f t="shared" si="2"/>
        <v>50</v>
      </c>
      <c r="G15" s="75">
        <v>1000</v>
      </c>
      <c r="H15" s="76">
        <v>450</v>
      </c>
      <c r="I15" s="77">
        <f t="shared" si="12"/>
        <v>45</v>
      </c>
      <c r="J15" s="78">
        <f t="shared" si="3"/>
        <v>20</v>
      </c>
      <c r="K15" s="75">
        <v>7600</v>
      </c>
      <c r="L15" s="76">
        <v>2430</v>
      </c>
      <c r="M15" s="77">
        <f t="shared" si="13"/>
        <v>31.973684210526315</v>
      </c>
      <c r="N15" s="78">
        <f t="shared" si="4"/>
        <v>210</v>
      </c>
      <c r="O15" s="75"/>
      <c r="P15" s="75">
        <v>0</v>
      </c>
      <c r="Q15" s="76"/>
      <c r="R15" s="77"/>
      <c r="S15" s="80">
        <f t="shared" si="5"/>
        <v>0</v>
      </c>
      <c r="T15" s="76">
        <v>2430</v>
      </c>
      <c r="U15" s="73"/>
      <c r="V15" s="73"/>
      <c r="W15" s="81">
        <f t="shared" si="15"/>
        <v>15.217455621301777</v>
      </c>
      <c r="X15" s="82">
        <f t="shared" si="16"/>
        <v>1.220414201183432</v>
      </c>
      <c r="Y15" s="82">
        <v>26</v>
      </c>
      <c r="Z15" s="83">
        <v>450</v>
      </c>
      <c r="AA15" s="83">
        <v>3</v>
      </c>
      <c r="AB15" s="84">
        <v>1000</v>
      </c>
      <c r="AC15" s="83">
        <v>180</v>
      </c>
      <c r="AD15" s="85">
        <v>2000</v>
      </c>
      <c r="AE15" s="86">
        <f t="shared" si="6"/>
        <v>1320</v>
      </c>
      <c r="AF15" s="87">
        <v>150</v>
      </c>
      <c r="AG15" s="83">
        <v>420</v>
      </c>
      <c r="AH15" s="83"/>
      <c r="AI15" s="83">
        <v>900</v>
      </c>
      <c r="AJ15" s="83" t="e">
        <f>AI15-#REF!</f>
        <v>#REF!</v>
      </c>
      <c r="AK15" s="83">
        <v>1620</v>
      </c>
      <c r="AL15" s="83" t="e">
        <f>AK15-#REF!</f>
        <v>#REF!</v>
      </c>
      <c r="AM15" s="88">
        <f t="shared" si="0"/>
        <v>18</v>
      </c>
      <c r="AN15" s="89">
        <v>63</v>
      </c>
      <c r="AO15" s="90">
        <f t="shared" si="1"/>
        <v>66</v>
      </c>
      <c r="AP15" s="91">
        <v>3</v>
      </c>
      <c r="AQ15" s="93"/>
      <c r="AR15" s="93"/>
      <c r="AS15" s="93"/>
      <c r="AT15" s="92">
        <v>1200</v>
      </c>
      <c r="AU15" s="91">
        <v>50</v>
      </c>
      <c r="AV15" s="93">
        <f t="shared" si="7"/>
        <v>4.166666666666666</v>
      </c>
      <c r="AW15" s="91" t="e">
        <f>AU15-#REF!</f>
        <v>#REF!</v>
      </c>
      <c r="AX15" s="89">
        <v>220</v>
      </c>
      <c r="AY15" s="91">
        <v>220</v>
      </c>
      <c r="AZ15" s="89">
        <v>345</v>
      </c>
      <c r="BA15" s="91">
        <v>200</v>
      </c>
      <c r="BB15" s="94"/>
      <c r="BC15" s="94"/>
      <c r="BD15" s="94">
        <f t="shared" si="8"/>
        <v>676</v>
      </c>
      <c r="BE15" s="95">
        <v>460</v>
      </c>
      <c r="BF15" s="95">
        <v>360</v>
      </c>
      <c r="BG15" s="94">
        <f t="shared" si="9"/>
        <v>216</v>
      </c>
      <c r="BI15" s="76">
        <v>1710</v>
      </c>
      <c r="BJ15" s="97">
        <v>430</v>
      </c>
      <c r="BK15" s="97">
        <v>2220</v>
      </c>
      <c r="BL15" s="97"/>
      <c r="BP15" s="96">
        <v>200</v>
      </c>
      <c r="BQ15" s="96">
        <v>303</v>
      </c>
      <c r="BS15" s="96">
        <v>2650</v>
      </c>
      <c r="BU15" s="96">
        <f t="shared" si="10"/>
        <v>3153</v>
      </c>
    </row>
    <row r="16" spans="1:73" s="96" customFormat="1" ht="29.25" customHeight="1">
      <c r="A16" s="73">
        <v>12</v>
      </c>
      <c r="B16" s="74" t="s">
        <v>73</v>
      </c>
      <c r="C16" s="75">
        <v>1843</v>
      </c>
      <c r="D16" s="76">
        <v>1600</v>
      </c>
      <c r="E16" s="77">
        <f t="shared" si="11"/>
        <v>86.81497558328812</v>
      </c>
      <c r="F16" s="78">
        <f t="shared" si="2"/>
        <v>240</v>
      </c>
      <c r="G16" s="75">
        <v>500</v>
      </c>
      <c r="H16" s="76">
        <v>400</v>
      </c>
      <c r="I16" s="77">
        <f t="shared" si="12"/>
        <v>80</v>
      </c>
      <c r="J16" s="78">
        <f t="shared" si="3"/>
        <v>31</v>
      </c>
      <c r="K16" s="75">
        <v>2700</v>
      </c>
      <c r="L16" s="76">
        <v>4450</v>
      </c>
      <c r="M16" s="77">
        <f t="shared" si="13"/>
        <v>164.8148148148148</v>
      </c>
      <c r="N16" s="78">
        <f t="shared" si="4"/>
        <v>290</v>
      </c>
      <c r="O16" s="75">
        <v>6300</v>
      </c>
      <c r="P16" s="75">
        <v>8380</v>
      </c>
      <c r="Q16" s="76">
        <v>1214</v>
      </c>
      <c r="R16" s="77">
        <f t="shared" si="14"/>
        <v>14.48687350835322</v>
      </c>
      <c r="S16" s="80">
        <f t="shared" si="5"/>
        <v>1214</v>
      </c>
      <c r="T16" s="76"/>
      <c r="U16" s="73"/>
      <c r="V16" s="73"/>
      <c r="W16" s="81">
        <f t="shared" si="15"/>
        <v>16.46835211810338</v>
      </c>
      <c r="X16" s="82">
        <f t="shared" si="16"/>
        <v>2.3995649257920473</v>
      </c>
      <c r="Y16" s="82">
        <v>23.8</v>
      </c>
      <c r="Z16" s="102">
        <v>500</v>
      </c>
      <c r="AA16" s="83"/>
      <c r="AB16" s="84">
        <v>500</v>
      </c>
      <c r="AC16" s="83">
        <v>155</v>
      </c>
      <c r="AD16" s="85">
        <v>1863</v>
      </c>
      <c r="AE16" s="86">
        <f t="shared" si="6"/>
        <v>1363</v>
      </c>
      <c r="AF16" s="87">
        <v>311</v>
      </c>
      <c r="AG16" s="83">
        <v>210</v>
      </c>
      <c r="AH16" s="83"/>
      <c r="AI16" s="83">
        <v>1153</v>
      </c>
      <c r="AJ16" s="83" t="e">
        <f>AI16-#REF!</f>
        <v>#REF!</v>
      </c>
      <c r="AK16" s="83">
        <v>2137</v>
      </c>
      <c r="AL16" s="83" t="e">
        <f>AK16-#REF!</f>
        <v>#REF!</v>
      </c>
      <c r="AM16" s="88">
        <f t="shared" si="0"/>
        <v>18.534258456201215</v>
      </c>
      <c r="AN16" s="89">
        <v>75</v>
      </c>
      <c r="AO16" s="90">
        <f t="shared" si="1"/>
        <v>73.16156736446592</v>
      </c>
      <c r="AP16" s="91">
        <v>3</v>
      </c>
      <c r="AQ16" s="91">
        <v>355</v>
      </c>
      <c r="AR16" s="91">
        <v>219</v>
      </c>
      <c r="AS16" s="91">
        <f>AR16/AQ16*100</f>
        <v>61.69014084507042</v>
      </c>
      <c r="AT16" s="92">
        <v>1700</v>
      </c>
      <c r="AU16" s="91">
        <v>350</v>
      </c>
      <c r="AV16" s="93">
        <f t="shared" si="7"/>
        <v>20.588235294117645</v>
      </c>
      <c r="AW16" s="91" t="e">
        <f>AU16-#REF!</f>
        <v>#REF!</v>
      </c>
      <c r="AX16" s="89">
        <v>110</v>
      </c>
      <c r="AY16" s="91">
        <v>110</v>
      </c>
      <c r="AZ16" s="89">
        <v>325</v>
      </c>
      <c r="BA16" s="91">
        <v>270</v>
      </c>
      <c r="BB16" s="94"/>
      <c r="BC16" s="94"/>
      <c r="BD16" s="94">
        <f t="shared" si="8"/>
        <v>1127.8</v>
      </c>
      <c r="BE16" s="95">
        <v>580</v>
      </c>
      <c r="BF16" s="95">
        <v>913</v>
      </c>
      <c r="BG16" s="94">
        <f t="shared" si="9"/>
        <v>547.8</v>
      </c>
      <c r="BI16" s="76">
        <v>1360</v>
      </c>
      <c r="BJ16" s="97">
        <v>369</v>
      </c>
      <c r="BK16" s="97">
        <v>4160</v>
      </c>
      <c r="BL16" s="97"/>
      <c r="BO16" s="96">
        <v>9</v>
      </c>
      <c r="BP16" s="96">
        <v>225</v>
      </c>
      <c r="BS16" s="96">
        <v>1669</v>
      </c>
      <c r="BT16" s="96">
        <v>60</v>
      </c>
      <c r="BU16" s="96">
        <f t="shared" si="10"/>
        <v>1843</v>
      </c>
    </row>
    <row r="17" spans="1:73" s="96" customFormat="1" ht="29.25" customHeight="1">
      <c r="A17" s="73">
        <v>13</v>
      </c>
      <c r="B17" s="74" t="s">
        <v>74</v>
      </c>
      <c r="C17" s="75">
        <v>220</v>
      </c>
      <c r="D17" s="76">
        <v>220</v>
      </c>
      <c r="E17" s="77">
        <f t="shared" si="11"/>
        <v>100</v>
      </c>
      <c r="F17" s="78">
        <f t="shared" si="2"/>
        <v>0</v>
      </c>
      <c r="G17" s="75">
        <v>100</v>
      </c>
      <c r="H17" s="76">
        <v>400</v>
      </c>
      <c r="I17" s="77">
        <f t="shared" si="12"/>
        <v>400</v>
      </c>
      <c r="J17" s="78">
        <f t="shared" si="3"/>
        <v>0</v>
      </c>
      <c r="K17" s="75"/>
      <c r="L17" s="76">
        <v>1000</v>
      </c>
      <c r="M17" s="77"/>
      <c r="N17" s="78">
        <f t="shared" si="4"/>
        <v>0</v>
      </c>
      <c r="O17" s="75">
        <v>850</v>
      </c>
      <c r="P17" s="106">
        <v>1130</v>
      </c>
      <c r="Q17" s="76"/>
      <c r="R17" s="77">
        <f t="shared" si="14"/>
        <v>0</v>
      </c>
      <c r="S17" s="80">
        <f t="shared" si="5"/>
        <v>0</v>
      </c>
      <c r="T17" s="76"/>
      <c r="U17" s="73"/>
      <c r="V17" s="73"/>
      <c r="W17" s="81">
        <f t="shared" si="15"/>
        <v>23.1729055258467</v>
      </c>
      <c r="X17" s="82">
        <f t="shared" si="16"/>
        <v>0</v>
      </c>
      <c r="Y17" s="82">
        <v>22.4</v>
      </c>
      <c r="Z17" s="102">
        <v>100</v>
      </c>
      <c r="AA17" s="83">
        <v>1</v>
      </c>
      <c r="AB17" s="84">
        <v>100</v>
      </c>
      <c r="AC17" s="83"/>
      <c r="AD17" s="85">
        <v>520</v>
      </c>
      <c r="AE17" s="86">
        <f t="shared" si="6"/>
        <v>340</v>
      </c>
      <c r="AF17" s="87"/>
      <c r="AG17" s="83">
        <v>50</v>
      </c>
      <c r="AH17" s="83"/>
      <c r="AI17" s="83">
        <v>290</v>
      </c>
      <c r="AJ17" s="83" t="e">
        <f>AI17-#REF!</f>
        <v>#REF!</v>
      </c>
      <c r="AK17" s="83">
        <v>685</v>
      </c>
      <c r="AL17" s="83" t="e">
        <f>AK17-#REF!</f>
        <v>#REF!</v>
      </c>
      <c r="AM17" s="88">
        <f t="shared" si="0"/>
        <v>23.620689655172416</v>
      </c>
      <c r="AN17" s="89">
        <v>14</v>
      </c>
      <c r="AO17" s="90">
        <f t="shared" si="1"/>
        <v>65.38461538461539</v>
      </c>
      <c r="AP17" s="91">
        <v>2</v>
      </c>
      <c r="AQ17" s="93"/>
      <c r="AR17" s="93"/>
      <c r="AS17" s="91"/>
      <c r="AT17" s="92">
        <v>350</v>
      </c>
      <c r="AU17" s="91">
        <v>140</v>
      </c>
      <c r="AV17" s="93">
        <f t="shared" si="7"/>
        <v>40</v>
      </c>
      <c r="AW17" s="91" t="e">
        <f>AU17-#REF!</f>
        <v>#REF!</v>
      </c>
      <c r="AX17" s="89">
        <v>57</v>
      </c>
      <c r="AY17" s="91">
        <v>57</v>
      </c>
      <c r="AZ17" s="89">
        <v>80</v>
      </c>
      <c r="BA17" s="91">
        <v>30</v>
      </c>
      <c r="BB17" s="94"/>
      <c r="BC17" s="94"/>
      <c r="BD17" s="94">
        <f t="shared" si="8"/>
        <v>224.39999999999998</v>
      </c>
      <c r="BE17" s="94">
        <v>111</v>
      </c>
      <c r="BF17" s="94">
        <v>189</v>
      </c>
      <c r="BG17" s="94">
        <f t="shared" si="9"/>
        <v>113.39999999999999</v>
      </c>
      <c r="BI17" s="76">
        <v>220</v>
      </c>
      <c r="BJ17" s="97">
        <v>400</v>
      </c>
      <c r="BK17" s="97">
        <v>1000</v>
      </c>
      <c r="BL17" s="97"/>
      <c r="BR17" s="96">
        <v>30</v>
      </c>
      <c r="BS17" s="96">
        <v>190</v>
      </c>
      <c r="BU17" s="96">
        <f t="shared" si="10"/>
        <v>220</v>
      </c>
    </row>
    <row r="18" spans="1:73" s="96" customFormat="1" ht="29.25" customHeight="1">
      <c r="A18" s="73">
        <v>14</v>
      </c>
      <c r="B18" s="74" t="s">
        <v>75</v>
      </c>
      <c r="C18" s="107">
        <f>817+1583</f>
        <v>2400</v>
      </c>
      <c r="D18" s="76">
        <v>805</v>
      </c>
      <c r="E18" s="77">
        <f t="shared" si="11"/>
        <v>33.541666666666664</v>
      </c>
      <c r="F18" s="78">
        <f t="shared" si="2"/>
        <v>120</v>
      </c>
      <c r="G18" s="75">
        <f>100+430</f>
        <v>530</v>
      </c>
      <c r="H18" s="76">
        <v>140</v>
      </c>
      <c r="I18" s="77">
        <f t="shared" si="12"/>
        <v>26.41509433962264</v>
      </c>
      <c r="J18" s="78">
        <f t="shared" si="3"/>
        <v>35</v>
      </c>
      <c r="K18" s="107">
        <v>1100</v>
      </c>
      <c r="L18" s="76">
        <v>700</v>
      </c>
      <c r="M18" s="77">
        <f t="shared" si="13"/>
        <v>63.63636363636363</v>
      </c>
      <c r="N18" s="78">
        <f t="shared" si="4"/>
        <v>0</v>
      </c>
      <c r="O18" s="75"/>
      <c r="P18" s="106">
        <v>3660</v>
      </c>
      <c r="Q18" s="76">
        <v>1650</v>
      </c>
      <c r="R18" s="77">
        <f t="shared" si="14"/>
        <v>45.08196721311475</v>
      </c>
      <c r="S18" s="80">
        <f t="shared" si="5"/>
        <v>0</v>
      </c>
      <c r="T18" s="76"/>
      <c r="U18" s="73"/>
      <c r="V18" s="73"/>
      <c r="W18" s="81">
        <f t="shared" si="15"/>
        <v>11.203168176852387</v>
      </c>
      <c r="X18" s="82">
        <f t="shared" si="16"/>
        <v>0.3365384615384615</v>
      </c>
      <c r="Y18" s="82">
        <v>22</v>
      </c>
      <c r="Z18" s="83">
        <v>500</v>
      </c>
      <c r="AA18" s="83">
        <v>1</v>
      </c>
      <c r="AB18" s="84">
        <v>500</v>
      </c>
      <c r="AC18" s="83">
        <v>485</v>
      </c>
      <c r="AD18" s="85">
        <v>1800</v>
      </c>
      <c r="AE18" s="86">
        <f t="shared" si="6"/>
        <v>695</v>
      </c>
      <c r="AF18" s="108"/>
      <c r="AG18" s="83">
        <v>87</v>
      </c>
      <c r="AH18" s="83"/>
      <c r="AI18" s="83">
        <v>608</v>
      </c>
      <c r="AJ18" s="83" t="e">
        <f>AI18-#REF!</f>
        <v>#REF!</v>
      </c>
      <c r="AK18" s="83">
        <v>1073</v>
      </c>
      <c r="AL18" s="83" t="e">
        <f>AK18-#REF!</f>
        <v>#REF!</v>
      </c>
      <c r="AM18" s="88">
        <f t="shared" si="0"/>
        <v>17.648026315789473</v>
      </c>
      <c r="AN18" s="89">
        <v>58</v>
      </c>
      <c r="AO18" s="90">
        <f t="shared" si="1"/>
        <v>38.611111111111114</v>
      </c>
      <c r="AP18" s="91">
        <v>4</v>
      </c>
      <c r="AQ18" s="91"/>
      <c r="AR18" s="91"/>
      <c r="AS18" s="91"/>
      <c r="AT18" s="92">
        <v>1500</v>
      </c>
      <c r="AU18" s="91">
        <v>245</v>
      </c>
      <c r="AV18" s="93">
        <f t="shared" si="7"/>
        <v>16.333333333333332</v>
      </c>
      <c r="AW18" s="91" t="e">
        <f>AU18-#REF!</f>
        <v>#REF!</v>
      </c>
      <c r="AX18" s="89">
        <v>110</v>
      </c>
      <c r="AY18" s="91"/>
      <c r="AZ18" s="89">
        <v>337</v>
      </c>
      <c r="BA18" s="91">
        <v>60</v>
      </c>
      <c r="BB18" s="94"/>
      <c r="BC18" s="94"/>
      <c r="BD18" s="94">
        <f t="shared" si="8"/>
        <v>468</v>
      </c>
      <c r="BE18" s="95">
        <v>300</v>
      </c>
      <c r="BF18" s="95">
        <v>280</v>
      </c>
      <c r="BG18" s="94">
        <f t="shared" si="9"/>
        <v>168</v>
      </c>
      <c r="BI18" s="76">
        <v>685</v>
      </c>
      <c r="BJ18" s="97">
        <v>105</v>
      </c>
      <c r="BK18" s="97">
        <v>700</v>
      </c>
      <c r="BL18" s="97">
        <v>1650</v>
      </c>
      <c r="BS18" s="96">
        <v>817</v>
      </c>
      <c r="BU18" s="96">
        <f t="shared" si="10"/>
        <v>817</v>
      </c>
    </row>
    <row r="19" spans="1:73" s="96" customFormat="1" ht="29.25" customHeight="1" hidden="1">
      <c r="A19" s="73">
        <v>15</v>
      </c>
      <c r="B19" s="74" t="s">
        <v>76</v>
      </c>
      <c r="C19" s="107"/>
      <c r="D19" s="76"/>
      <c r="E19" s="77"/>
      <c r="F19" s="78">
        <f t="shared" si="2"/>
        <v>0</v>
      </c>
      <c r="G19" s="75"/>
      <c r="H19" s="76"/>
      <c r="I19" s="77" t="e">
        <f t="shared" si="12"/>
        <v>#DIV/0!</v>
      </c>
      <c r="J19" s="78">
        <f t="shared" si="3"/>
        <v>0</v>
      </c>
      <c r="K19" s="107"/>
      <c r="L19" s="76"/>
      <c r="M19" s="77" t="e">
        <f t="shared" si="13"/>
        <v>#DIV/0!</v>
      </c>
      <c r="N19" s="78">
        <f t="shared" si="4"/>
        <v>0</v>
      </c>
      <c r="O19" s="75">
        <v>2750</v>
      </c>
      <c r="P19" s="106"/>
      <c r="Q19" s="76"/>
      <c r="R19" s="77" t="e">
        <f t="shared" si="14"/>
        <v>#DIV/0!</v>
      </c>
      <c r="S19" s="80">
        <f t="shared" si="5"/>
        <v>0</v>
      </c>
      <c r="T19" s="76"/>
      <c r="U19" s="73"/>
      <c r="V19" s="73"/>
      <c r="W19" s="81"/>
      <c r="X19" s="82"/>
      <c r="Y19" s="82"/>
      <c r="Z19" s="83"/>
      <c r="AA19" s="83"/>
      <c r="AB19" s="84"/>
      <c r="AC19" s="83"/>
      <c r="AD19" s="85"/>
      <c r="AE19" s="86"/>
      <c r="AF19" s="108"/>
      <c r="AG19" s="83"/>
      <c r="AH19" s="83"/>
      <c r="AI19" s="83"/>
      <c r="AJ19" s="83"/>
      <c r="AK19" s="83"/>
      <c r="AL19" s="83"/>
      <c r="AM19" s="88"/>
      <c r="AN19" s="89"/>
      <c r="AO19" s="90"/>
      <c r="AP19" s="91"/>
      <c r="AQ19" s="91"/>
      <c r="AR19" s="91"/>
      <c r="AS19" s="91"/>
      <c r="AT19" s="92"/>
      <c r="AU19" s="91"/>
      <c r="AV19" s="93"/>
      <c r="AW19" s="91"/>
      <c r="AX19" s="89"/>
      <c r="AY19" s="91"/>
      <c r="AZ19" s="89"/>
      <c r="BA19" s="91"/>
      <c r="BB19" s="94"/>
      <c r="BC19" s="94"/>
      <c r="BD19" s="94">
        <f t="shared" si="8"/>
        <v>0</v>
      </c>
      <c r="BE19" s="95"/>
      <c r="BF19" s="95"/>
      <c r="BG19" s="94">
        <f t="shared" si="9"/>
        <v>0</v>
      </c>
      <c r="BI19" s="76"/>
      <c r="BJ19" s="97"/>
      <c r="BK19" s="97"/>
      <c r="BL19" s="97"/>
      <c r="BP19" s="96">
        <v>33</v>
      </c>
      <c r="BR19" s="96">
        <v>142</v>
      </c>
      <c r="BS19" s="96">
        <v>1488</v>
      </c>
      <c r="BT19" s="96">
        <v>80</v>
      </c>
      <c r="BU19" s="96">
        <f t="shared" si="10"/>
        <v>1583</v>
      </c>
    </row>
    <row r="20" spans="1:73" s="96" customFormat="1" ht="29.25" customHeight="1">
      <c r="A20" s="73">
        <v>16</v>
      </c>
      <c r="B20" s="74" t="s">
        <v>77</v>
      </c>
      <c r="C20" s="107">
        <v>465</v>
      </c>
      <c r="D20" s="76">
        <v>287</v>
      </c>
      <c r="E20" s="77">
        <f t="shared" si="11"/>
        <v>61.72043010752688</v>
      </c>
      <c r="F20" s="78">
        <f t="shared" si="2"/>
        <v>35</v>
      </c>
      <c r="G20" s="107">
        <v>240</v>
      </c>
      <c r="H20" s="76">
        <v>175</v>
      </c>
      <c r="I20" s="77">
        <f t="shared" si="12"/>
        <v>72.91666666666666</v>
      </c>
      <c r="J20" s="78">
        <f t="shared" si="3"/>
        <v>0</v>
      </c>
      <c r="K20" s="107">
        <v>300</v>
      </c>
      <c r="L20" s="76"/>
      <c r="M20" s="77">
        <f t="shared" si="13"/>
        <v>0</v>
      </c>
      <c r="N20" s="78">
        <f t="shared" si="4"/>
        <v>0</v>
      </c>
      <c r="O20" s="75">
        <v>1800</v>
      </c>
      <c r="P20" s="107">
        <v>2390</v>
      </c>
      <c r="Q20" s="76">
        <v>1480</v>
      </c>
      <c r="R20" s="77">
        <f t="shared" si="14"/>
        <v>61.92468619246861</v>
      </c>
      <c r="S20" s="80">
        <f t="shared" si="5"/>
        <v>270</v>
      </c>
      <c r="T20" s="76"/>
      <c r="U20" s="73"/>
      <c r="V20" s="73"/>
      <c r="W20" s="81">
        <f t="shared" si="15"/>
        <v>11.834213396085635</v>
      </c>
      <c r="X20" s="82">
        <f t="shared" si="16"/>
        <v>1.463582620673822</v>
      </c>
      <c r="Y20" s="82">
        <v>16.8</v>
      </c>
      <c r="Z20" s="83">
        <v>60</v>
      </c>
      <c r="AA20" s="83"/>
      <c r="AB20" s="84">
        <v>60</v>
      </c>
      <c r="AC20" s="83"/>
      <c r="AD20" s="85">
        <v>287</v>
      </c>
      <c r="AE20" s="86">
        <f t="shared" si="6"/>
        <v>75</v>
      </c>
      <c r="AF20" s="109"/>
      <c r="AG20" s="83">
        <v>40</v>
      </c>
      <c r="AH20" s="83"/>
      <c r="AI20" s="83">
        <v>35</v>
      </c>
      <c r="AJ20" s="83" t="e">
        <f>AI20-#REF!</f>
        <v>#REF!</v>
      </c>
      <c r="AK20" s="83">
        <v>45</v>
      </c>
      <c r="AL20" s="83" t="e">
        <f>AK20-#REF!</f>
        <v>#REF!</v>
      </c>
      <c r="AM20" s="88">
        <f t="shared" si="0"/>
        <v>12.857142857142858</v>
      </c>
      <c r="AN20" s="89"/>
      <c r="AO20" s="90">
        <f t="shared" si="1"/>
        <v>26.132404181184672</v>
      </c>
      <c r="AP20" s="110">
        <v>1</v>
      </c>
      <c r="AQ20" s="93"/>
      <c r="AR20" s="93"/>
      <c r="AS20" s="91"/>
      <c r="AT20" s="92">
        <v>300</v>
      </c>
      <c r="AU20" s="101"/>
      <c r="AV20" s="93">
        <f t="shared" si="7"/>
        <v>0</v>
      </c>
      <c r="AW20" s="91" t="e">
        <f>AU20-#REF!</f>
        <v>#REF!</v>
      </c>
      <c r="AX20" s="89">
        <v>12</v>
      </c>
      <c r="AY20" s="91"/>
      <c r="AZ20" s="89">
        <v>70</v>
      </c>
      <c r="BA20" s="91"/>
      <c r="BB20" s="94"/>
      <c r="BC20" s="94"/>
      <c r="BD20" s="94">
        <f t="shared" si="8"/>
        <v>235.79999999999998</v>
      </c>
      <c r="BE20" s="94">
        <v>105</v>
      </c>
      <c r="BF20" s="94">
        <v>218</v>
      </c>
      <c r="BG20" s="94">
        <f t="shared" si="9"/>
        <v>130.79999999999998</v>
      </c>
      <c r="BI20" s="76">
        <v>252</v>
      </c>
      <c r="BJ20" s="97">
        <v>175</v>
      </c>
      <c r="BK20" s="97"/>
      <c r="BL20" s="97">
        <v>1210</v>
      </c>
      <c r="BR20" s="96">
        <v>70</v>
      </c>
      <c r="BS20" s="96">
        <v>395</v>
      </c>
      <c r="BU20" s="96">
        <f t="shared" si="10"/>
        <v>465</v>
      </c>
    </row>
    <row r="21" spans="1:73" s="96" customFormat="1" ht="29.25" customHeight="1">
      <c r="A21" s="73">
        <v>17</v>
      </c>
      <c r="B21" s="74" t="s">
        <v>78</v>
      </c>
      <c r="C21" s="107">
        <v>147</v>
      </c>
      <c r="D21" s="76">
        <v>110</v>
      </c>
      <c r="E21" s="77">
        <f t="shared" si="11"/>
        <v>74.82993197278913</v>
      </c>
      <c r="F21" s="78">
        <f t="shared" si="2"/>
        <v>0</v>
      </c>
      <c r="G21" s="107">
        <v>150</v>
      </c>
      <c r="H21" s="76">
        <v>102</v>
      </c>
      <c r="I21" s="77">
        <f t="shared" si="12"/>
        <v>68</v>
      </c>
      <c r="J21" s="78">
        <f t="shared" si="3"/>
        <v>9</v>
      </c>
      <c r="K21" s="107"/>
      <c r="L21" s="76"/>
      <c r="M21" s="77"/>
      <c r="N21" s="78">
        <f t="shared" si="4"/>
        <v>0</v>
      </c>
      <c r="O21" s="76">
        <v>800</v>
      </c>
      <c r="P21" s="107">
        <v>1060</v>
      </c>
      <c r="Q21" s="76">
        <v>930</v>
      </c>
      <c r="R21" s="77">
        <f t="shared" si="14"/>
        <v>87.73584905660378</v>
      </c>
      <c r="S21" s="80">
        <f t="shared" si="5"/>
        <v>120</v>
      </c>
      <c r="T21" s="76"/>
      <c r="U21" s="73"/>
      <c r="V21" s="73"/>
      <c r="W21" s="81">
        <f t="shared" si="15"/>
        <v>8.403359180730693</v>
      </c>
      <c r="X21" s="82">
        <f t="shared" si="16"/>
        <v>0.9485492105998854</v>
      </c>
      <c r="Y21" s="82">
        <v>4.9</v>
      </c>
      <c r="Z21" s="83">
        <v>90</v>
      </c>
      <c r="AA21" s="83">
        <v>1</v>
      </c>
      <c r="AB21" s="83">
        <v>100</v>
      </c>
      <c r="AC21" s="83"/>
      <c r="AD21" s="83">
        <v>355</v>
      </c>
      <c r="AE21" s="111">
        <f t="shared" si="6"/>
        <v>226</v>
      </c>
      <c r="AF21" s="83"/>
      <c r="AG21" s="83">
        <v>195</v>
      </c>
      <c r="AH21" s="83"/>
      <c r="AI21" s="83">
        <v>31</v>
      </c>
      <c r="AJ21" s="83" t="e">
        <f>AI21-#REF!</f>
        <v>#REF!</v>
      </c>
      <c r="AK21" s="83">
        <v>59</v>
      </c>
      <c r="AL21" s="83" t="e">
        <f>AK21-#REF!</f>
        <v>#REF!</v>
      </c>
      <c r="AM21" s="82">
        <f t="shared" si="0"/>
        <v>19.032258064516128</v>
      </c>
      <c r="AN21" s="91"/>
      <c r="AO21" s="93">
        <f t="shared" si="1"/>
        <v>63.66197183098592</v>
      </c>
      <c r="AP21" s="91">
        <v>1</v>
      </c>
      <c r="AQ21" s="93"/>
      <c r="AR21" s="93"/>
      <c r="AS21" s="91"/>
      <c r="AT21" s="92">
        <v>280</v>
      </c>
      <c r="AU21" s="92">
        <v>46</v>
      </c>
      <c r="AV21" s="93">
        <f t="shared" si="7"/>
        <v>16.428571428571427</v>
      </c>
      <c r="AW21" s="91" t="e">
        <f>AU21-#REF!</f>
        <v>#REF!</v>
      </c>
      <c r="AX21" s="91">
        <v>22</v>
      </c>
      <c r="AY21" s="112"/>
      <c r="AZ21" s="91">
        <v>40</v>
      </c>
      <c r="BA21" s="91"/>
      <c r="BB21" s="94"/>
      <c r="BC21" s="94"/>
      <c r="BD21" s="94">
        <f t="shared" si="8"/>
        <v>204.39999999999998</v>
      </c>
      <c r="BE21" s="94">
        <v>121</v>
      </c>
      <c r="BF21" s="94">
        <v>139</v>
      </c>
      <c r="BG21" s="94">
        <f t="shared" si="9"/>
        <v>83.39999999999999</v>
      </c>
      <c r="BI21" s="76">
        <v>110</v>
      </c>
      <c r="BJ21" s="97">
        <v>93</v>
      </c>
      <c r="BK21" s="97"/>
      <c r="BL21" s="97">
        <v>810</v>
      </c>
      <c r="BR21" s="96">
        <v>81</v>
      </c>
      <c r="BS21" s="96">
        <v>66</v>
      </c>
      <c r="BU21" s="96">
        <f t="shared" si="10"/>
        <v>147</v>
      </c>
    </row>
    <row r="22" spans="1:73" s="96" customFormat="1" ht="29.25" customHeight="1" hidden="1">
      <c r="A22" s="73">
        <v>18</v>
      </c>
      <c r="B22" s="113" t="s">
        <v>79</v>
      </c>
      <c r="C22" s="107"/>
      <c r="D22" s="76"/>
      <c r="E22" s="114" t="e">
        <f t="shared" si="11"/>
        <v>#DIV/0!</v>
      </c>
      <c r="F22" s="78">
        <f t="shared" si="2"/>
        <v>0</v>
      </c>
      <c r="G22" s="107"/>
      <c r="H22" s="76"/>
      <c r="I22" s="77"/>
      <c r="J22" s="78">
        <f t="shared" si="3"/>
        <v>0</v>
      </c>
      <c r="K22" s="107"/>
      <c r="L22" s="76"/>
      <c r="M22" s="77"/>
      <c r="N22" s="78">
        <f t="shared" si="4"/>
        <v>0</v>
      </c>
      <c r="O22" s="75"/>
      <c r="P22" s="107">
        <v>0</v>
      </c>
      <c r="Q22" s="76"/>
      <c r="R22" s="77"/>
      <c r="S22" s="80">
        <f t="shared" si="5"/>
        <v>0</v>
      </c>
      <c r="T22" s="76"/>
      <c r="U22" s="73"/>
      <c r="V22" s="73"/>
      <c r="W22" s="81" t="e">
        <f t="shared" si="15"/>
        <v>#DIV/0!</v>
      </c>
      <c r="X22" s="82"/>
      <c r="Y22" s="82"/>
      <c r="Z22" s="83"/>
      <c r="AA22" s="83"/>
      <c r="AB22" s="84"/>
      <c r="AC22" s="83"/>
      <c r="AD22" s="85">
        <v>100</v>
      </c>
      <c r="AE22" s="86">
        <f t="shared" si="6"/>
        <v>100</v>
      </c>
      <c r="AF22" s="108"/>
      <c r="AG22" s="82"/>
      <c r="AH22" s="83"/>
      <c r="AI22" s="83">
        <v>100</v>
      </c>
      <c r="AJ22" s="83" t="e">
        <f>AI22-#REF!</f>
        <v>#REF!</v>
      </c>
      <c r="AK22" s="83">
        <v>200</v>
      </c>
      <c r="AL22" s="83" t="e">
        <f>AK22-#REF!</f>
        <v>#REF!</v>
      </c>
      <c r="AM22" s="88">
        <f t="shared" si="0"/>
        <v>20</v>
      </c>
      <c r="AN22" s="89"/>
      <c r="AO22" s="89">
        <f t="shared" si="1"/>
        <v>100</v>
      </c>
      <c r="AP22" s="91"/>
      <c r="AQ22" s="91"/>
      <c r="AR22" s="91"/>
      <c r="AS22" s="91"/>
      <c r="AT22" s="92">
        <v>0</v>
      </c>
      <c r="AU22" s="101">
        <v>100</v>
      </c>
      <c r="AV22" s="93" t="e">
        <f t="shared" si="7"/>
        <v>#DIV/0!</v>
      </c>
      <c r="AW22" s="91" t="e">
        <f>AU22-#REF!</f>
        <v>#REF!</v>
      </c>
      <c r="AX22" s="89">
        <v>22</v>
      </c>
      <c r="AY22" s="91"/>
      <c r="AZ22" s="89"/>
      <c r="BA22" s="91"/>
      <c r="BB22" s="94"/>
      <c r="BC22" s="94"/>
      <c r="BD22" s="94">
        <f t="shared" si="8"/>
        <v>0</v>
      </c>
      <c r="BE22" s="95"/>
      <c r="BF22" s="95"/>
      <c r="BG22" s="94">
        <f t="shared" si="9"/>
        <v>0</v>
      </c>
      <c r="BI22" s="76"/>
      <c r="BJ22" s="97"/>
      <c r="BK22" s="97"/>
      <c r="BL22" s="97"/>
      <c r="BU22" s="96">
        <f t="shared" si="10"/>
        <v>0</v>
      </c>
    </row>
    <row r="23" spans="1:73" s="96" customFormat="1" ht="29.25" customHeight="1" hidden="1">
      <c r="A23" s="73">
        <v>19</v>
      </c>
      <c r="B23" s="113" t="s">
        <v>80</v>
      </c>
      <c r="C23" s="107"/>
      <c r="D23" s="76"/>
      <c r="E23" s="114" t="e">
        <f t="shared" si="11"/>
        <v>#DIV/0!</v>
      </c>
      <c r="F23" s="78">
        <f t="shared" si="2"/>
        <v>0</v>
      </c>
      <c r="G23" s="107"/>
      <c r="H23" s="76"/>
      <c r="I23" s="77"/>
      <c r="J23" s="78">
        <f t="shared" si="3"/>
        <v>0</v>
      </c>
      <c r="K23" s="107"/>
      <c r="L23" s="76"/>
      <c r="M23" s="77"/>
      <c r="N23" s="78">
        <f t="shared" si="4"/>
        <v>0</v>
      </c>
      <c r="O23" s="75"/>
      <c r="P23" s="107">
        <v>0</v>
      </c>
      <c r="Q23" s="76"/>
      <c r="R23" s="77"/>
      <c r="S23" s="80">
        <f t="shared" si="5"/>
        <v>0</v>
      </c>
      <c r="T23" s="76"/>
      <c r="U23" s="73"/>
      <c r="V23" s="73"/>
      <c r="W23" s="81" t="e">
        <f t="shared" si="15"/>
        <v>#DIV/0!</v>
      </c>
      <c r="X23" s="82"/>
      <c r="Y23" s="82"/>
      <c r="Z23" s="82"/>
      <c r="AA23" s="83"/>
      <c r="AB23" s="100"/>
      <c r="AC23" s="82"/>
      <c r="AD23" s="85">
        <v>115</v>
      </c>
      <c r="AE23" s="86">
        <f t="shared" si="6"/>
        <v>101</v>
      </c>
      <c r="AF23" s="109"/>
      <c r="AG23" s="83">
        <v>65</v>
      </c>
      <c r="AH23" s="83"/>
      <c r="AI23" s="83">
        <v>36</v>
      </c>
      <c r="AJ23" s="83" t="e">
        <f>AI23-#REF!</f>
        <v>#REF!</v>
      </c>
      <c r="AK23" s="83">
        <v>108</v>
      </c>
      <c r="AL23" s="83" t="e">
        <f>AK23-#REF!</f>
        <v>#REF!</v>
      </c>
      <c r="AM23" s="88">
        <f t="shared" si="0"/>
        <v>30</v>
      </c>
      <c r="AN23" s="89"/>
      <c r="AO23" s="90">
        <f t="shared" si="1"/>
        <v>87.82608695652175</v>
      </c>
      <c r="AP23" s="91">
        <v>1</v>
      </c>
      <c r="AQ23" s="93"/>
      <c r="AR23" s="93"/>
      <c r="AS23" s="91"/>
      <c r="AT23" s="92">
        <v>115</v>
      </c>
      <c r="AU23" s="91">
        <v>65</v>
      </c>
      <c r="AV23" s="93">
        <f t="shared" si="7"/>
        <v>56.52173913043478</v>
      </c>
      <c r="AW23" s="91" t="e">
        <f>AU23-#REF!</f>
        <v>#REF!</v>
      </c>
      <c r="AX23" s="90"/>
      <c r="AY23" s="93"/>
      <c r="AZ23" s="89">
        <v>25</v>
      </c>
      <c r="BA23" s="91"/>
      <c r="BB23" s="94"/>
      <c r="BC23" s="94"/>
      <c r="BD23" s="94">
        <f t="shared" si="8"/>
        <v>0</v>
      </c>
      <c r="BE23" s="95"/>
      <c r="BF23" s="95"/>
      <c r="BG23" s="94">
        <f t="shared" si="9"/>
        <v>0</v>
      </c>
      <c r="BI23" s="76"/>
      <c r="BJ23" s="97"/>
      <c r="BK23" s="97"/>
      <c r="BL23" s="97"/>
      <c r="BU23" s="96">
        <f t="shared" si="10"/>
        <v>0</v>
      </c>
    </row>
    <row r="24" spans="1:73" s="96" customFormat="1" ht="29.25" customHeight="1">
      <c r="A24" s="73">
        <v>18</v>
      </c>
      <c r="B24" s="113" t="s">
        <v>81</v>
      </c>
      <c r="C24" s="107">
        <v>852</v>
      </c>
      <c r="D24" s="76">
        <v>290</v>
      </c>
      <c r="E24" s="77">
        <f t="shared" si="11"/>
        <v>34.037558685446015</v>
      </c>
      <c r="F24" s="78">
        <f t="shared" si="2"/>
        <v>0</v>
      </c>
      <c r="G24" s="107">
        <v>490</v>
      </c>
      <c r="H24" s="76">
        <v>30</v>
      </c>
      <c r="I24" s="77">
        <f>H24/G24*100</f>
        <v>6.122448979591836</v>
      </c>
      <c r="J24" s="78">
        <f t="shared" si="3"/>
        <v>0</v>
      </c>
      <c r="K24" s="107"/>
      <c r="L24" s="76"/>
      <c r="M24" s="77"/>
      <c r="N24" s="78">
        <f t="shared" si="4"/>
        <v>0</v>
      </c>
      <c r="O24" s="75"/>
      <c r="P24" s="107">
        <v>0</v>
      </c>
      <c r="Q24" s="76"/>
      <c r="R24" s="77"/>
      <c r="S24" s="80">
        <f t="shared" si="5"/>
        <v>0</v>
      </c>
      <c r="T24" s="76"/>
      <c r="U24" s="73"/>
      <c r="V24" s="73"/>
      <c r="W24" s="81"/>
      <c r="X24" s="82"/>
      <c r="Y24" s="82"/>
      <c r="Z24" s="82"/>
      <c r="AA24" s="83">
        <v>2</v>
      </c>
      <c r="AB24" s="100"/>
      <c r="AC24" s="82"/>
      <c r="AD24" s="85">
        <v>250</v>
      </c>
      <c r="AE24" s="86">
        <f t="shared" si="6"/>
        <v>0</v>
      </c>
      <c r="AF24" s="109"/>
      <c r="AG24" s="82"/>
      <c r="AH24" s="82"/>
      <c r="AI24" s="83"/>
      <c r="AJ24" s="83" t="e">
        <f>AI24-#REF!</f>
        <v>#REF!</v>
      </c>
      <c r="AK24" s="83"/>
      <c r="AL24" s="83" t="e">
        <f>AK24-#REF!</f>
        <v>#REF!</v>
      </c>
      <c r="AM24" s="88" t="e">
        <f t="shared" si="0"/>
        <v>#DIV/0!</v>
      </c>
      <c r="AN24" s="89"/>
      <c r="AO24" s="90">
        <f t="shared" si="1"/>
        <v>0</v>
      </c>
      <c r="AP24" s="91"/>
      <c r="AQ24" s="93"/>
      <c r="AR24" s="93"/>
      <c r="AS24" s="91"/>
      <c r="AT24" s="92">
        <v>420</v>
      </c>
      <c r="AU24" s="91">
        <v>300</v>
      </c>
      <c r="AV24" s="93">
        <f t="shared" si="7"/>
        <v>71.42857142857143</v>
      </c>
      <c r="AW24" s="91" t="e">
        <f>AU24-#REF!</f>
        <v>#REF!</v>
      </c>
      <c r="AX24" s="90"/>
      <c r="AY24" s="93"/>
      <c r="AZ24" s="89">
        <v>65</v>
      </c>
      <c r="BA24" s="91"/>
      <c r="BB24" s="94"/>
      <c r="BC24" s="94"/>
      <c r="BD24" s="94">
        <f t="shared" si="8"/>
        <v>0</v>
      </c>
      <c r="BE24" s="95"/>
      <c r="BF24" s="95"/>
      <c r="BG24" s="94">
        <f t="shared" si="9"/>
        <v>0</v>
      </c>
      <c r="BI24" s="76">
        <v>290</v>
      </c>
      <c r="BJ24" s="97">
        <v>30</v>
      </c>
      <c r="BK24" s="97"/>
      <c r="BL24" s="97"/>
      <c r="BR24" s="96">
        <v>80</v>
      </c>
      <c r="BS24" s="96">
        <v>772</v>
      </c>
      <c r="BU24" s="96">
        <f t="shared" si="10"/>
        <v>852</v>
      </c>
    </row>
    <row r="25" spans="1:73" s="96" customFormat="1" ht="29.25" customHeight="1">
      <c r="A25" s="73">
        <v>19</v>
      </c>
      <c r="B25" s="113" t="s">
        <v>82</v>
      </c>
      <c r="C25" s="107">
        <f>1585+284</f>
        <v>1869</v>
      </c>
      <c r="D25" s="76">
        <v>1200</v>
      </c>
      <c r="E25" s="77">
        <f t="shared" si="11"/>
        <v>64.20545746388443</v>
      </c>
      <c r="F25" s="78">
        <f t="shared" si="2"/>
        <v>100</v>
      </c>
      <c r="G25" s="107">
        <f>1200+240</f>
        <v>1440</v>
      </c>
      <c r="H25" s="76">
        <v>718</v>
      </c>
      <c r="I25" s="77">
        <f>H25/G25*100</f>
        <v>49.861111111111114</v>
      </c>
      <c r="J25" s="78">
        <f t="shared" si="3"/>
        <v>0</v>
      </c>
      <c r="K25" s="75">
        <v>2400</v>
      </c>
      <c r="L25" s="76">
        <v>18</v>
      </c>
      <c r="M25" s="77"/>
      <c r="N25" s="78">
        <f t="shared" si="4"/>
        <v>0</v>
      </c>
      <c r="O25" s="75"/>
      <c r="P25" s="75">
        <v>0</v>
      </c>
      <c r="Q25" s="76"/>
      <c r="R25" s="77"/>
      <c r="S25" s="80">
        <f t="shared" si="5"/>
        <v>0</v>
      </c>
      <c r="T25" s="76">
        <v>18</v>
      </c>
      <c r="U25" s="73"/>
      <c r="V25" s="73"/>
      <c r="W25" s="81">
        <f t="shared" si="15"/>
        <v>12.860156250000001</v>
      </c>
      <c r="X25" s="82"/>
      <c r="Y25" s="82"/>
      <c r="Z25" s="82"/>
      <c r="AA25" s="83"/>
      <c r="AB25" s="100"/>
      <c r="AC25" s="82"/>
      <c r="AD25" s="85"/>
      <c r="AE25" s="86"/>
      <c r="AF25" s="109"/>
      <c r="AG25" s="82"/>
      <c r="AH25" s="82"/>
      <c r="AI25" s="83"/>
      <c r="AJ25" s="83"/>
      <c r="AK25" s="83"/>
      <c r="AL25" s="83"/>
      <c r="AM25" s="88"/>
      <c r="AN25" s="89"/>
      <c r="AO25" s="90"/>
      <c r="AP25" s="91"/>
      <c r="AQ25" s="93"/>
      <c r="AR25" s="93"/>
      <c r="AS25" s="91"/>
      <c r="AT25" s="92"/>
      <c r="AU25" s="91"/>
      <c r="AV25" s="93"/>
      <c r="AW25" s="91"/>
      <c r="AX25" s="90"/>
      <c r="AY25" s="93"/>
      <c r="AZ25" s="89"/>
      <c r="BA25" s="91"/>
      <c r="BB25" s="94"/>
      <c r="BC25" s="94"/>
      <c r="BD25" s="94">
        <v>256</v>
      </c>
      <c r="BE25" s="95"/>
      <c r="BF25" s="95"/>
      <c r="BG25" s="94">
        <f t="shared" si="9"/>
        <v>0</v>
      </c>
      <c r="BI25" s="76">
        <v>1100</v>
      </c>
      <c r="BJ25" s="97">
        <v>718</v>
      </c>
      <c r="BK25" s="97">
        <v>18</v>
      </c>
      <c r="BL25" s="97"/>
      <c r="BQ25" s="96">
        <v>180</v>
      </c>
      <c r="BS25" s="96">
        <v>1405</v>
      </c>
      <c r="BU25" s="96">
        <f t="shared" si="10"/>
        <v>1585</v>
      </c>
    </row>
    <row r="26" spans="1:73" s="96" customFormat="1" ht="29.25" customHeight="1" hidden="1">
      <c r="A26" s="73">
        <v>20</v>
      </c>
      <c r="B26" s="113" t="s">
        <v>83</v>
      </c>
      <c r="C26" s="75"/>
      <c r="D26" s="76"/>
      <c r="E26" s="114" t="e">
        <f t="shared" si="11"/>
        <v>#DIV/0!</v>
      </c>
      <c r="F26" s="78">
        <f t="shared" si="2"/>
        <v>0</v>
      </c>
      <c r="G26" s="75"/>
      <c r="H26" s="76"/>
      <c r="I26" s="77" t="e">
        <f>H26/G26*100</f>
        <v>#DIV/0!</v>
      </c>
      <c r="J26" s="78">
        <f t="shared" si="3"/>
        <v>0</v>
      </c>
      <c r="K26" s="75"/>
      <c r="L26" s="76"/>
      <c r="M26" s="77"/>
      <c r="N26" s="78">
        <f t="shared" si="4"/>
        <v>0</v>
      </c>
      <c r="O26" s="75"/>
      <c r="P26" s="75">
        <v>0</v>
      </c>
      <c r="Q26" s="76"/>
      <c r="R26" s="77"/>
      <c r="S26" s="80">
        <f t="shared" si="5"/>
        <v>0</v>
      </c>
      <c r="T26" s="76"/>
      <c r="U26" s="73"/>
      <c r="V26" s="73"/>
      <c r="W26" s="81" t="e">
        <f t="shared" si="15"/>
        <v>#DIV/0!</v>
      </c>
      <c r="X26" s="82" t="e">
        <f>(J26*0.45+N26*0.35+(S26/1.33*0.17))/BD26*10</f>
        <v>#DIV/0!</v>
      </c>
      <c r="Y26" s="82">
        <v>26.7</v>
      </c>
      <c r="Z26" s="83">
        <v>0</v>
      </c>
      <c r="AA26" s="83"/>
      <c r="AB26" s="84">
        <v>100</v>
      </c>
      <c r="AC26" s="83"/>
      <c r="AD26" s="85">
        <v>100</v>
      </c>
      <c r="AE26" s="86">
        <f t="shared" si="6"/>
        <v>100</v>
      </c>
      <c r="AF26" s="109"/>
      <c r="AG26" s="83">
        <v>100</v>
      </c>
      <c r="AH26" s="83"/>
      <c r="AI26" s="83"/>
      <c r="AJ26" s="83" t="e">
        <f>AI26-#REF!</f>
        <v>#REF!</v>
      </c>
      <c r="AK26" s="83"/>
      <c r="AL26" s="83" t="e">
        <f>AK26-#REF!</f>
        <v>#REF!</v>
      </c>
      <c r="AM26" s="88" t="e">
        <f t="shared" si="0"/>
        <v>#DIV/0!</v>
      </c>
      <c r="AN26" s="89"/>
      <c r="AO26" s="89">
        <f t="shared" si="1"/>
        <v>100</v>
      </c>
      <c r="AP26" s="91"/>
      <c r="AQ26" s="93"/>
      <c r="AR26" s="93"/>
      <c r="AS26" s="91"/>
      <c r="AT26" s="92">
        <v>180</v>
      </c>
      <c r="AU26" s="101"/>
      <c r="AV26" s="93">
        <f t="shared" si="7"/>
        <v>0</v>
      </c>
      <c r="AW26" s="91" t="e">
        <f>AU26-#REF!</f>
        <v>#REF!</v>
      </c>
      <c r="AX26" s="90"/>
      <c r="AY26" s="93"/>
      <c r="AZ26" s="89"/>
      <c r="BA26" s="91"/>
      <c r="BB26" s="94"/>
      <c r="BC26" s="94"/>
      <c r="BD26" s="94"/>
      <c r="BE26" s="94">
        <v>150</v>
      </c>
      <c r="BF26" s="94">
        <v>176</v>
      </c>
      <c r="BG26" s="94">
        <f t="shared" si="9"/>
        <v>105.6</v>
      </c>
      <c r="BI26" s="76"/>
      <c r="BJ26" s="97"/>
      <c r="BK26" s="97"/>
      <c r="BL26" s="97"/>
      <c r="BQ26" s="96">
        <v>29</v>
      </c>
      <c r="BS26" s="96">
        <v>255</v>
      </c>
      <c r="BU26" s="96">
        <f t="shared" si="10"/>
        <v>284</v>
      </c>
    </row>
    <row r="27" spans="1:73" s="96" customFormat="1" ht="29.25" customHeight="1">
      <c r="A27" s="73">
        <v>20</v>
      </c>
      <c r="B27" s="113" t="s">
        <v>84</v>
      </c>
      <c r="C27" s="75"/>
      <c r="D27" s="76"/>
      <c r="E27" s="114"/>
      <c r="F27" s="78">
        <f t="shared" si="2"/>
        <v>0</v>
      </c>
      <c r="G27" s="75"/>
      <c r="H27" s="76"/>
      <c r="I27" s="77"/>
      <c r="J27" s="78">
        <f t="shared" si="3"/>
        <v>0</v>
      </c>
      <c r="K27" s="75"/>
      <c r="L27" s="76"/>
      <c r="M27" s="77"/>
      <c r="N27" s="78">
        <f t="shared" si="4"/>
        <v>0</v>
      </c>
      <c r="O27" s="75"/>
      <c r="P27" s="75">
        <v>0</v>
      </c>
      <c r="Q27" s="76"/>
      <c r="R27" s="77"/>
      <c r="S27" s="80">
        <f t="shared" si="5"/>
        <v>0</v>
      </c>
      <c r="T27" s="76"/>
      <c r="U27" s="73"/>
      <c r="V27" s="73"/>
      <c r="W27" s="81"/>
      <c r="X27" s="82"/>
      <c r="Y27" s="82"/>
      <c r="Z27" s="82"/>
      <c r="AA27" s="82"/>
      <c r="AB27" s="100"/>
      <c r="AC27" s="82"/>
      <c r="AD27" s="85">
        <v>0</v>
      </c>
      <c r="AE27" s="86">
        <f t="shared" si="6"/>
        <v>0</v>
      </c>
      <c r="AF27" s="109"/>
      <c r="AG27" s="82"/>
      <c r="AH27" s="82"/>
      <c r="AI27" s="82"/>
      <c r="AJ27" s="83" t="e">
        <f>AI27-#REF!</f>
        <v>#REF!</v>
      </c>
      <c r="AK27" s="82"/>
      <c r="AL27" s="83" t="e">
        <f>AK27-#REF!</f>
        <v>#REF!</v>
      </c>
      <c r="AM27" s="88"/>
      <c r="AN27" s="89"/>
      <c r="AO27" s="90">
        <v>0</v>
      </c>
      <c r="AP27" s="93"/>
      <c r="AQ27" s="91">
        <v>350</v>
      </c>
      <c r="AR27" s="115">
        <v>178</v>
      </c>
      <c r="AS27" s="115">
        <f>AR27/AQ27*100</f>
        <v>50.857142857142854</v>
      </c>
      <c r="AT27" s="116">
        <v>200</v>
      </c>
      <c r="AU27" s="117"/>
      <c r="AV27" s="93">
        <f t="shared" si="7"/>
        <v>0</v>
      </c>
      <c r="AW27" s="91" t="e">
        <f>AU27-#REF!</f>
        <v>#REF!</v>
      </c>
      <c r="AX27" s="118"/>
      <c r="AY27" s="117"/>
      <c r="AZ27" s="118"/>
      <c r="BA27" s="117"/>
      <c r="BB27" s="119"/>
      <c r="BC27" s="119"/>
      <c r="BD27" s="94">
        <f t="shared" si="8"/>
        <v>0</v>
      </c>
      <c r="BE27" s="120"/>
      <c r="BF27" s="120"/>
      <c r="BG27" s="94">
        <f t="shared" si="9"/>
        <v>0</v>
      </c>
      <c r="BI27" s="121"/>
      <c r="BJ27" s="122"/>
      <c r="BK27" s="122"/>
      <c r="BL27" s="122"/>
      <c r="BU27" s="96">
        <f t="shared" si="10"/>
        <v>0</v>
      </c>
    </row>
    <row r="28" spans="1:73" s="96" customFormat="1" ht="29.25" customHeight="1">
      <c r="A28" s="73">
        <v>21</v>
      </c>
      <c r="B28" s="113" t="s">
        <v>85</v>
      </c>
      <c r="C28" s="75">
        <v>1360</v>
      </c>
      <c r="D28" s="76">
        <v>175</v>
      </c>
      <c r="E28" s="77">
        <f t="shared" si="11"/>
        <v>12.867647058823529</v>
      </c>
      <c r="F28" s="78">
        <f t="shared" si="2"/>
        <v>0</v>
      </c>
      <c r="G28" s="75">
        <v>620</v>
      </c>
      <c r="H28" s="76">
        <v>87</v>
      </c>
      <c r="I28" s="77">
        <f>H28/G28*100</f>
        <v>14.032258064516128</v>
      </c>
      <c r="J28" s="78">
        <f t="shared" si="3"/>
        <v>4</v>
      </c>
      <c r="K28" s="75"/>
      <c r="L28" s="76"/>
      <c r="M28" s="77"/>
      <c r="N28" s="78">
        <f t="shared" si="4"/>
        <v>0</v>
      </c>
      <c r="O28" s="75">
        <v>3000</v>
      </c>
      <c r="P28" s="75">
        <v>3990</v>
      </c>
      <c r="Q28" s="76"/>
      <c r="R28" s="77">
        <f t="shared" si="14"/>
        <v>0</v>
      </c>
      <c r="S28" s="80">
        <f t="shared" si="5"/>
        <v>0</v>
      </c>
      <c r="T28" s="76"/>
      <c r="U28" s="73"/>
      <c r="V28" s="73"/>
      <c r="W28" s="81">
        <f>((H28*0.45)+(L28*0.34)+(Q28/1.33*0.18)+(V28*0.2))/BD28*10</f>
        <v>0.6626607989167231</v>
      </c>
      <c r="X28" s="82">
        <f>(J28*0.45+N28*0.35+(S28/1.33*0.17))/BD28*10</f>
        <v>0.030467163168584974</v>
      </c>
      <c r="Y28" s="82"/>
      <c r="Z28" s="83">
        <v>397</v>
      </c>
      <c r="AA28" s="83">
        <v>6</v>
      </c>
      <c r="AB28" s="84">
        <v>270</v>
      </c>
      <c r="AC28" s="83">
        <v>77</v>
      </c>
      <c r="AD28" s="85">
        <v>800</v>
      </c>
      <c r="AE28" s="86">
        <f t="shared" si="6"/>
        <v>554</v>
      </c>
      <c r="AF28" s="109"/>
      <c r="AG28" s="82"/>
      <c r="AH28" s="82"/>
      <c r="AI28" s="83">
        <v>554</v>
      </c>
      <c r="AJ28" s="83" t="e">
        <f>AI28-#REF!</f>
        <v>#REF!</v>
      </c>
      <c r="AK28" s="83">
        <v>1031</v>
      </c>
      <c r="AL28" s="83" t="e">
        <f>AK28-#REF!</f>
        <v>#REF!</v>
      </c>
      <c r="AM28" s="88">
        <f t="shared" si="0"/>
        <v>18.6101083032491</v>
      </c>
      <c r="AN28" s="89">
        <v>100</v>
      </c>
      <c r="AO28" s="90">
        <f>AE28/AD28*100</f>
        <v>69.25</v>
      </c>
      <c r="AP28" s="91"/>
      <c r="AQ28" s="93"/>
      <c r="AR28" s="82"/>
      <c r="AS28" s="83"/>
      <c r="AT28" s="111">
        <v>775</v>
      </c>
      <c r="AU28" s="102"/>
      <c r="AV28" s="93">
        <f t="shared" si="7"/>
        <v>0</v>
      </c>
      <c r="AW28" s="91" t="e">
        <f>AU28-#REF!</f>
        <v>#REF!</v>
      </c>
      <c r="AX28" s="88"/>
      <c r="AY28" s="83">
        <v>132</v>
      </c>
      <c r="AZ28" s="88"/>
      <c r="BA28" s="82">
        <v>18</v>
      </c>
      <c r="BB28" s="123"/>
      <c r="BC28" s="123"/>
      <c r="BD28" s="94">
        <f t="shared" si="8"/>
        <v>590.8</v>
      </c>
      <c r="BE28" s="94">
        <v>292</v>
      </c>
      <c r="BF28" s="94">
        <v>498</v>
      </c>
      <c r="BG28" s="94">
        <f t="shared" si="9"/>
        <v>298.8</v>
      </c>
      <c r="BH28" s="97"/>
      <c r="BI28" s="76">
        <v>175</v>
      </c>
      <c r="BJ28" s="97">
        <v>83</v>
      </c>
      <c r="BK28" s="97"/>
      <c r="BL28" s="97"/>
      <c r="BR28" s="96">
        <v>309</v>
      </c>
      <c r="BS28" s="96">
        <v>1051</v>
      </c>
      <c r="BU28" s="96">
        <f t="shared" si="10"/>
        <v>1360</v>
      </c>
    </row>
    <row r="29" spans="1:73" s="96" customFormat="1" ht="29.25" customHeight="1">
      <c r="A29" s="73">
        <v>22</v>
      </c>
      <c r="B29" s="113" t="s">
        <v>86</v>
      </c>
      <c r="C29" s="75"/>
      <c r="D29" s="76"/>
      <c r="E29" s="114"/>
      <c r="F29" s="78">
        <f t="shared" si="2"/>
        <v>0</v>
      </c>
      <c r="G29" s="75">
        <v>240</v>
      </c>
      <c r="H29" s="76"/>
      <c r="I29" s="77">
        <f>H29/G29*100</f>
        <v>0</v>
      </c>
      <c r="J29" s="78">
        <f t="shared" si="3"/>
        <v>0</v>
      </c>
      <c r="K29" s="75"/>
      <c r="L29" s="76"/>
      <c r="M29" s="77"/>
      <c r="N29" s="78">
        <f t="shared" si="4"/>
        <v>0</v>
      </c>
      <c r="O29" s="75"/>
      <c r="P29" s="75">
        <v>0</v>
      </c>
      <c r="Q29" s="76"/>
      <c r="R29" s="77"/>
      <c r="S29" s="80">
        <f t="shared" si="5"/>
        <v>0</v>
      </c>
      <c r="T29" s="76"/>
      <c r="U29" s="73"/>
      <c r="V29" s="73"/>
      <c r="W29" s="81"/>
      <c r="X29" s="82"/>
      <c r="Y29" s="82"/>
      <c r="Z29" s="83"/>
      <c r="AA29" s="83"/>
      <c r="AB29" s="84"/>
      <c r="AC29" s="83"/>
      <c r="AD29" s="85"/>
      <c r="AE29" s="86"/>
      <c r="AF29" s="109"/>
      <c r="AG29" s="82"/>
      <c r="AH29" s="82"/>
      <c r="AI29" s="83"/>
      <c r="AJ29" s="83"/>
      <c r="AK29" s="83"/>
      <c r="AL29" s="83"/>
      <c r="AM29" s="88"/>
      <c r="AN29" s="89"/>
      <c r="AO29" s="90"/>
      <c r="AP29" s="91"/>
      <c r="AQ29" s="93"/>
      <c r="AR29" s="82"/>
      <c r="AS29" s="83"/>
      <c r="AT29" s="111"/>
      <c r="AU29" s="102"/>
      <c r="AV29" s="93"/>
      <c r="AW29" s="91"/>
      <c r="AX29" s="88"/>
      <c r="AY29" s="83"/>
      <c r="AZ29" s="88"/>
      <c r="BA29" s="82"/>
      <c r="BB29" s="123"/>
      <c r="BC29" s="123"/>
      <c r="BD29" s="94">
        <f t="shared" si="8"/>
        <v>0</v>
      </c>
      <c r="BE29" s="95"/>
      <c r="BF29" s="95"/>
      <c r="BG29" s="94">
        <f t="shared" si="9"/>
        <v>0</v>
      </c>
      <c r="BH29" s="97"/>
      <c r="BI29" s="76"/>
      <c r="BJ29" s="97"/>
      <c r="BK29" s="97"/>
      <c r="BL29" s="97"/>
      <c r="BU29" s="96">
        <f t="shared" si="10"/>
        <v>0</v>
      </c>
    </row>
    <row r="30" spans="1:73" s="138" customFormat="1" ht="29.25" customHeight="1">
      <c r="A30" s="73"/>
      <c r="B30" s="124" t="s">
        <v>61</v>
      </c>
      <c r="C30" s="125">
        <f>SUM(C5:C28)</f>
        <v>27417</v>
      </c>
      <c r="D30" s="126">
        <f>SUM(D5:D28)</f>
        <v>17766</v>
      </c>
      <c r="E30" s="127">
        <f t="shared" si="11"/>
        <v>64.79921216763323</v>
      </c>
      <c r="F30" s="78">
        <f t="shared" si="2"/>
        <v>1074</v>
      </c>
      <c r="G30" s="126">
        <f>SUM(G5:G29)</f>
        <v>11680</v>
      </c>
      <c r="H30" s="126">
        <f>SUM(H5:H29)</f>
        <v>7715</v>
      </c>
      <c r="I30" s="128">
        <f>H30/G30*100</f>
        <v>66.05308219178082</v>
      </c>
      <c r="J30" s="78">
        <f t="shared" si="3"/>
        <v>189</v>
      </c>
      <c r="K30" s="129">
        <f>SUM(K5:K28)</f>
        <v>46000</v>
      </c>
      <c r="L30" s="129">
        <f>SUM(L5:L28)</f>
        <v>54525</v>
      </c>
      <c r="M30" s="128">
        <f>L30/K30*100</f>
        <v>118.53260869565216</v>
      </c>
      <c r="N30" s="78">
        <f t="shared" si="4"/>
        <v>5884</v>
      </c>
      <c r="O30" s="126">
        <f>SUM(O5:O28)</f>
        <v>57400</v>
      </c>
      <c r="P30" s="126">
        <f>SUM(P5:P28)</f>
        <v>76330</v>
      </c>
      <c r="Q30" s="126">
        <f>SUM(Q5:Q28)</f>
        <v>13028</v>
      </c>
      <c r="R30" s="128">
        <f t="shared" si="14"/>
        <v>17.06799423555614</v>
      </c>
      <c r="S30" s="80">
        <f t="shared" si="5"/>
        <v>5023</v>
      </c>
      <c r="T30" s="126">
        <f>SUM(T5:T28)</f>
        <v>8843</v>
      </c>
      <c r="U30" s="130"/>
      <c r="V30" s="130"/>
      <c r="W30" s="131">
        <f>((H30*0.45)+(L30*0.34)+(Q30/1.33*0.18)+(V30*0.2))/BD30*10</f>
        <v>17.372656433548283</v>
      </c>
      <c r="X30" s="132">
        <f>(J30*0.45+N30*0.35+(S30/1.33*0.17))/BD30*10</f>
        <v>2.0362512013569924</v>
      </c>
      <c r="Y30" s="132"/>
      <c r="Z30" s="133">
        <f>SUM(Z5:Z28)</f>
        <v>4684</v>
      </c>
      <c r="AA30" s="133">
        <f>SUM(AA5:AA28)</f>
        <v>30</v>
      </c>
      <c r="AB30" s="133">
        <f>SUM(AB5:AB28)</f>
        <v>6514</v>
      </c>
      <c r="AC30" s="133">
        <f>SUM(AC5:AC28)</f>
        <v>1510</v>
      </c>
      <c r="AD30" s="133">
        <f aca="true" t="shared" si="17" ref="AD30:AL30">SUM(AD5:AD28)</f>
        <v>24920</v>
      </c>
      <c r="AE30" s="133">
        <f t="shared" si="17"/>
        <v>14386</v>
      </c>
      <c r="AF30" s="133">
        <f t="shared" si="17"/>
        <v>1109</v>
      </c>
      <c r="AG30" s="133">
        <f t="shared" si="17"/>
        <v>2245</v>
      </c>
      <c r="AH30" s="133">
        <f t="shared" si="17"/>
        <v>360</v>
      </c>
      <c r="AI30" s="133">
        <f t="shared" si="17"/>
        <v>12141</v>
      </c>
      <c r="AJ30" s="133" t="e">
        <f t="shared" si="17"/>
        <v>#REF!</v>
      </c>
      <c r="AK30" s="133">
        <f t="shared" si="17"/>
        <v>29379</v>
      </c>
      <c r="AL30" s="133" t="e">
        <f t="shared" si="17"/>
        <v>#REF!</v>
      </c>
      <c r="AM30" s="132">
        <f t="shared" si="0"/>
        <v>24.198171485050658</v>
      </c>
      <c r="AN30" s="134">
        <f>SUM(AN5:AN28)</f>
        <v>1349</v>
      </c>
      <c r="AO30" s="135">
        <f>AE30/AD30*100</f>
        <v>57.728731942215084</v>
      </c>
      <c r="AP30" s="133">
        <f>SUM(AP5:AP28)</f>
        <v>52</v>
      </c>
      <c r="AQ30" s="133">
        <f aca="true" t="shared" si="18" ref="AQ30:BL30">SUM(AQ5:AQ28)</f>
        <v>705</v>
      </c>
      <c r="AR30" s="133">
        <f t="shared" si="18"/>
        <v>397</v>
      </c>
      <c r="AS30" s="133">
        <f>AR30/AQ30*100</f>
        <v>56.312056737588655</v>
      </c>
      <c r="AT30" s="84">
        <f t="shared" si="18"/>
        <v>21046</v>
      </c>
      <c r="AU30" s="84">
        <f t="shared" si="18"/>
        <v>4080</v>
      </c>
      <c r="AV30" s="136">
        <f t="shared" si="7"/>
        <v>19.38610662358643</v>
      </c>
      <c r="AW30" s="84" t="e">
        <f t="shared" si="18"/>
        <v>#REF!</v>
      </c>
      <c r="AX30" s="84">
        <f t="shared" si="18"/>
        <v>1455</v>
      </c>
      <c r="AY30" s="84">
        <f t="shared" si="18"/>
        <v>1149</v>
      </c>
      <c r="AZ30" s="84">
        <f t="shared" si="18"/>
        <v>4879</v>
      </c>
      <c r="BA30" s="84">
        <f t="shared" si="18"/>
        <v>2241</v>
      </c>
      <c r="BB30" s="137">
        <f t="shared" si="18"/>
        <v>0</v>
      </c>
      <c r="BC30" s="137">
        <f t="shared" si="18"/>
        <v>0</v>
      </c>
      <c r="BD30" s="94">
        <f t="shared" si="8"/>
        <v>13684.4</v>
      </c>
      <c r="BE30" s="137">
        <v>7313</v>
      </c>
      <c r="BF30" s="137">
        <v>10619</v>
      </c>
      <c r="BG30" s="137">
        <v>6371.4</v>
      </c>
      <c r="BH30" s="137">
        <f t="shared" si="18"/>
        <v>0</v>
      </c>
      <c r="BI30" s="137">
        <f t="shared" si="18"/>
        <v>16692</v>
      </c>
      <c r="BJ30" s="137">
        <f t="shared" si="18"/>
        <v>7526</v>
      </c>
      <c r="BK30" s="137">
        <f t="shared" si="18"/>
        <v>48641</v>
      </c>
      <c r="BL30" s="137">
        <f t="shared" si="18"/>
        <v>8005</v>
      </c>
      <c r="BO30" s="138">
        <f aca="true" t="shared" si="19" ref="BO30:BT30">SUM(BO5:BO29)</f>
        <v>1805</v>
      </c>
      <c r="BP30" s="138">
        <f t="shared" si="19"/>
        <v>1130</v>
      </c>
      <c r="BQ30" s="138">
        <f t="shared" si="19"/>
        <v>1238</v>
      </c>
      <c r="BR30" s="138">
        <f t="shared" si="19"/>
        <v>1462</v>
      </c>
      <c r="BS30" s="138">
        <f t="shared" si="19"/>
        <v>22252</v>
      </c>
      <c r="BT30" s="138">
        <f t="shared" si="19"/>
        <v>470</v>
      </c>
      <c r="BU30" s="96">
        <f t="shared" si="10"/>
        <v>27417</v>
      </c>
    </row>
    <row r="31" spans="1:64" s="154" customFormat="1" ht="29.25" customHeight="1">
      <c r="A31" s="73"/>
      <c r="B31" s="139" t="s">
        <v>87</v>
      </c>
      <c r="C31" s="140">
        <v>8149</v>
      </c>
      <c r="D31" s="141">
        <v>5600</v>
      </c>
      <c r="E31" s="114">
        <f t="shared" si="11"/>
        <v>68.72008835439931</v>
      </c>
      <c r="F31" s="78">
        <f t="shared" si="2"/>
        <v>1400</v>
      </c>
      <c r="G31" s="141">
        <v>2050</v>
      </c>
      <c r="H31" s="141">
        <v>1600</v>
      </c>
      <c r="I31" s="142">
        <f>H31/G31*100</f>
        <v>78.04878048780488</v>
      </c>
      <c r="J31" s="78">
        <f t="shared" si="3"/>
        <v>0</v>
      </c>
      <c r="K31" s="141">
        <v>5000</v>
      </c>
      <c r="L31" s="141">
        <v>600</v>
      </c>
      <c r="M31" s="142">
        <f>L31/K31*100</f>
        <v>12</v>
      </c>
      <c r="N31" s="78">
        <f t="shared" si="4"/>
        <v>180</v>
      </c>
      <c r="O31" s="141"/>
      <c r="P31" s="141">
        <v>8500</v>
      </c>
      <c r="Q31" s="141">
        <v>2900</v>
      </c>
      <c r="R31" s="142">
        <f t="shared" si="14"/>
        <v>34.11764705882353</v>
      </c>
      <c r="S31" s="80">
        <f t="shared" si="5"/>
        <v>700</v>
      </c>
      <c r="T31" s="141">
        <v>420</v>
      </c>
      <c r="U31" s="143"/>
      <c r="V31" s="143"/>
      <c r="W31" s="132">
        <f>((H31*0.45)+(L31*0.34)+(Q31/1.33*0.18)+(V31*0.2))/BD31*10</f>
        <v>7.209645142428908</v>
      </c>
      <c r="X31" s="144"/>
      <c r="Y31" s="144"/>
      <c r="Z31" s="144">
        <v>580</v>
      </c>
      <c r="AA31" s="144"/>
      <c r="AB31" s="144"/>
      <c r="AC31" s="144"/>
      <c r="AD31" s="144">
        <v>8096</v>
      </c>
      <c r="AE31" s="86">
        <f t="shared" si="6"/>
        <v>3150</v>
      </c>
      <c r="AF31" s="145">
        <v>20</v>
      </c>
      <c r="AG31" s="145">
        <v>1100</v>
      </c>
      <c r="AH31" s="145"/>
      <c r="AI31" s="145">
        <v>2050</v>
      </c>
      <c r="AJ31" s="145"/>
      <c r="AK31" s="145">
        <v>3690</v>
      </c>
      <c r="AL31" s="145"/>
      <c r="AM31" s="146">
        <f t="shared" si="0"/>
        <v>18</v>
      </c>
      <c r="AN31" s="147"/>
      <c r="AO31" s="147">
        <f>AE31/AD31*100</f>
        <v>38.90810276679842</v>
      </c>
      <c r="AP31" s="145"/>
      <c r="AQ31" s="145"/>
      <c r="AR31" s="148"/>
      <c r="AS31" s="149"/>
      <c r="AT31" s="150"/>
      <c r="AU31" s="150">
        <v>210</v>
      </c>
      <c r="AV31" s="151"/>
      <c r="AW31" s="150"/>
      <c r="AX31" s="148"/>
      <c r="AY31" s="148"/>
      <c r="AZ31" s="148"/>
      <c r="BA31" s="148"/>
      <c r="BB31" s="152"/>
      <c r="BC31" s="152"/>
      <c r="BD31" s="153">
        <v>1826</v>
      </c>
      <c r="BE31" s="153"/>
      <c r="BF31" s="153"/>
      <c r="BG31" s="153"/>
      <c r="BI31" s="155">
        <v>4200</v>
      </c>
      <c r="BJ31" s="156">
        <v>1600</v>
      </c>
      <c r="BK31" s="155">
        <v>420</v>
      </c>
      <c r="BL31" s="154">
        <v>2200</v>
      </c>
    </row>
    <row r="32" spans="1:64" s="164" customFormat="1" ht="24" customHeight="1">
      <c r="A32" s="157"/>
      <c r="B32" s="139" t="s">
        <v>88</v>
      </c>
      <c r="C32" s="158">
        <v>21187</v>
      </c>
      <c r="D32" s="158">
        <v>10878</v>
      </c>
      <c r="E32" s="114">
        <f t="shared" si="11"/>
        <v>51.34280454995989</v>
      </c>
      <c r="F32" s="78">
        <f t="shared" si="2"/>
        <v>587</v>
      </c>
      <c r="G32" s="158">
        <v>15340</v>
      </c>
      <c r="H32" s="158">
        <v>3057</v>
      </c>
      <c r="I32" s="142">
        <f>H32/G32*100</f>
        <v>19.928292046936114</v>
      </c>
      <c r="J32" s="78">
        <f t="shared" si="3"/>
        <v>367</v>
      </c>
      <c r="K32" s="158">
        <v>38390</v>
      </c>
      <c r="L32" s="158">
        <v>32016</v>
      </c>
      <c r="M32" s="142">
        <f>L32/K32*100</f>
        <v>83.39671789528524</v>
      </c>
      <c r="N32" s="78">
        <f t="shared" si="4"/>
        <v>2185</v>
      </c>
      <c r="O32" s="158"/>
      <c r="P32" s="158">
        <v>61100</v>
      </c>
      <c r="Q32" s="158">
        <v>20619</v>
      </c>
      <c r="R32" s="142">
        <f t="shared" si="14"/>
        <v>33.746317512274956</v>
      </c>
      <c r="S32" s="80">
        <f t="shared" si="5"/>
        <v>1894</v>
      </c>
      <c r="T32" s="158">
        <v>9406</v>
      </c>
      <c r="U32" s="159"/>
      <c r="V32" s="159"/>
      <c r="W32" s="132">
        <f>((H32*0.45)+(L32*0.34)+(Q32/1.33*0.18)+(V32*0.2))/BD32*10</f>
        <v>10.481637432718285</v>
      </c>
      <c r="X32" s="159"/>
      <c r="Y32" s="159">
        <v>19.9</v>
      </c>
      <c r="Z32" s="159">
        <v>5032</v>
      </c>
      <c r="AA32" s="159"/>
      <c r="AB32" s="159">
        <v>7600</v>
      </c>
      <c r="AC32" s="159">
        <v>2488</v>
      </c>
      <c r="AD32" s="159">
        <v>24880</v>
      </c>
      <c r="AE32" s="159"/>
      <c r="AF32" s="159">
        <v>3258</v>
      </c>
      <c r="AG32" s="159">
        <v>173</v>
      </c>
      <c r="AH32" s="159"/>
      <c r="AI32" s="159">
        <v>13165</v>
      </c>
      <c r="AJ32" s="159"/>
      <c r="AK32" s="159">
        <v>16387</v>
      </c>
      <c r="AL32" s="159"/>
      <c r="AM32" s="160">
        <f t="shared" si="0"/>
        <v>12.447398404861374</v>
      </c>
      <c r="AN32" s="161"/>
      <c r="AO32" s="161">
        <v>54</v>
      </c>
      <c r="AP32" s="159"/>
      <c r="AQ32" s="159">
        <v>700</v>
      </c>
      <c r="AR32" s="159">
        <v>195</v>
      </c>
      <c r="AS32" s="162">
        <f>AR32/AQ32*100</f>
        <v>27.857142857142858</v>
      </c>
      <c r="AT32" s="159">
        <v>21475</v>
      </c>
      <c r="AU32" s="159">
        <v>4084</v>
      </c>
      <c r="AV32" s="163">
        <f t="shared" si="7"/>
        <v>19.017462165308498</v>
      </c>
      <c r="AW32" s="159"/>
      <c r="AX32" s="159"/>
      <c r="AY32" s="159">
        <v>1090</v>
      </c>
      <c r="AZ32" s="159"/>
      <c r="BA32" s="159">
        <v>5029</v>
      </c>
      <c r="BD32" s="164">
        <v>14360</v>
      </c>
      <c r="BI32" s="165">
        <v>10291</v>
      </c>
      <c r="BJ32" s="156">
        <v>2690</v>
      </c>
      <c r="BK32" s="165">
        <v>29831</v>
      </c>
      <c r="BL32" s="164">
        <v>18725</v>
      </c>
    </row>
    <row r="33" spans="2:63" ht="12.75" customHeight="1">
      <c r="B33" s="166"/>
      <c r="J33" s="170"/>
      <c r="AM33" s="123"/>
      <c r="AN33" s="173"/>
      <c r="AO33" s="173"/>
      <c r="BJ33" s="156"/>
      <c r="BK33" s="175"/>
    </row>
    <row r="34" spans="2:64" ht="12.75" customHeight="1">
      <c r="B34" s="166"/>
      <c r="BI34" s="175"/>
      <c r="BJ34" s="156"/>
      <c r="BK34" s="175"/>
      <c r="BL34" s="175"/>
    </row>
    <row r="35" spans="2:64" ht="12.75" customHeight="1">
      <c r="B35" s="166"/>
      <c r="BI35" s="175"/>
      <c r="BJ35" s="156"/>
      <c r="BK35" s="175"/>
      <c r="BL35" s="175"/>
    </row>
    <row r="36" spans="2:64" ht="12.75" customHeight="1">
      <c r="B36" s="166"/>
      <c r="BI36" s="175"/>
      <c r="BJ36" s="156"/>
      <c r="BK36" s="175"/>
      <c r="BL36" s="175"/>
    </row>
    <row r="37" spans="2:64" ht="12.75" customHeight="1">
      <c r="B37" s="166"/>
      <c r="BI37" s="175"/>
      <c r="BJ37" s="156"/>
      <c r="BK37" s="175"/>
      <c r="BL37" s="175"/>
    </row>
    <row r="38" spans="2:64" ht="12.75" customHeight="1">
      <c r="B38" s="166"/>
      <c r="AQ38" s="176"/>
      <c r="BI38" s="175"/>
      <c r="BJ38" s="156"/>
      <c r="BK38" s="175"/>
      <c r="BL38" s="175"/>
    </row>
    <row r="39" spans="2:64" ht="12.75" customHeight="1">
      <c r="B39" s="166"/>
      <c r="BI39" s="175"/>
      <c r="BJ39" s="156"/>
      <c r="BK39" s="175"/>
      <c r="BL39" s="175"/>
    </row>
    <row r="40" spans="61:64" ht="17.25">
      <c r="BI40" s="175"/>
      <c r="BJ40" s="156"/>
      <c r="BK40" s="175"/>
      <c r="BL40" s="175"/>
    </row>
    <row r="41" spans="61:64" ht="17.25">
      <c r="BI41" s="175"/>
      <c r="BJ41" s="156"/>
      <c r="BK41" s="175"/>
      <c r="BL41" s="175"/>
    </row>
    <row r="42" spans="61:64" ht="17.25">
      <c r="BI42" s="175"/>
      <c r="BJ42" s="156"/>
      <c r="BK42" s="175"/>
      <c r="BL42" s="175"/>
    </row>
    <row r="43" spans="61:64" ht="17.25">
      <c r="BI43" s="175"/>
      <c r="BJ43" s="156"/>
      <c r="BK43" s="175"/>
      <c r="BL43" s="175"/>
    </row>
    <row r="44" spans="61:64" ht="17.25">
      <c r="BI44" s="175"/>
      <c r="BJ44" s="156"/>
      <c r="BK44" s="175"/>
      <c r="BL44" s="175"/>
    </row>
    <row r="45" spans="61:64" ht="17.25">
      <c r="BI45" s="175"/>
      <c r="BJ45" s="156"/>
      <c r="BK45" s="175"/>
      <c r="BL45" s="175"/>
    </row>
    <row r="46" spans="61:64" ht="17.25">
      <c r="BI46" s="175"/>
      <c r="BJ46" s="156"/>
      <c r="BK46" s="175"/>
      <c r="BL46" s="175"/>
    </row>
    <row r="47" spans="61:64" ht="17.25">
      <c r="BI47" s="175"/>
      <c r="BJ47" s="156"/>
      <c r="BK47" s="175"/>
      <c r="BL47" s="175"/>
    </row>
    <row r="48" spans="61:64" ht="17.25">
      <c r="BI48" s="175"/>
      <c r="BJ48" s="156"/>
      <c r="BK48" s="175"/>
      <c r="BL48" s="175"/>
    </row>
    <row r="49" spans="61:64" ht="17.25">
      <c r="BI49" s="175"/>
      <c r="BJ49" s="156"/>
      <c r="BK49" s="175"/>
      <c r="BL49" s="175"/>
    </row>
    <row r="50" spans="61:64" ht="17.25">
      <c r="BI50" s="175"/>
      <c r="BJ50" s="156"/>
      <c r="BK50" s="175"/>
      <c r="BL50" s="175"/>
    </row>
    <row r="51" ht="17.25">
      <c r="BJ51" s="138"/>
    </row>
    <row r="52" ht="17.25">
      <c r="BJ52" s="154"/>
    </row>
    <row r="53" ht="17.25">
      <c r="BJ53" s="164"/>
    </row>
  </sheetData>
  <sheetProtection/>
  <mergeCells count="25">
    <mergeCell ref="BO3:BU3"/>
    <mergeCell ref="AX2:BA2"/>
    <mergeCell ref="BD2:BD4"/>
    <mergeCell ref="G3:J3"/>
    <mergeCell ref="K3:N3"/>
    <mergeCell ref="O3:S3"/>
    <mergeCell ref="U3:V3"/>
    <mergeCell ref="AX3:AY3"/>
    <mergeCell ref="AZ3:BA3"/>
    <mergeCell ref="Z2:Z4"/>
    <mergeCell ref="AA2:AA4"/>
    <mergeCell ref="AB2:AC3"/>
    <mergeCell ref="AD2:AP3"/>
    <mergeCell ref="AQ2:AS3"/>
    <mergeCell ref="AT2:AW3"/>
    <mergeCell ref="B1:AW1"/>
    <mergeCell ref="A2:A4"/>
    <mergeCell ref="B2:B4"/>
    <mergeCell ref="C2:F3"/>
    <mergeCell ref="G2:S2"/>
    <mergeCell ref="T2:T4"/>
    <mergeCell ref="U2:V2"/>
    <mergeCell ref="W2:W4"/>
    <mergeCell ref="X2:X4"/>
    <mergeCell ref="Y2:Y3"/>
  </mergeCells>
  <printOptions/>
  <pageMargins left="0.5118110236220472" right="0.11811023622047245" top="0.5511811023622047" bottom="0.5511811023622047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2015-07-06T04:06:55Z</dcterms:created>
  <dcterms:modified xsi:type="dcterms:W3CDTF">2015-07-06T04:07:20Z</dcterms:modified>
  <cp:category/>
  <cp:version/>
  <cp:contentType/>
  <cp:contentStatus/>
</cp:coreProperties>
</file>