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18852" windowHeight="7152"/>
  </bookViews>
  <sheets>
    <sheet name="5 июня" sheetId="1" r:id="rId1"/>
  </sheets>
  <definedNames>
    <definedName name="_xlnm.Print_Titles" localSheetId="0">'5 июня'!$B:$B</definedName>
    <definedName name="_xlnm.Print_Area" localSheetId="0">'5 июня'!$A$1:$EJ$33</definedName>
  </definedNames>
  <calcPr calcId="145621"/>
</workbook>
</file>

<file path=xl/calcChain.xml><?xml version="1.0" encoding="utf-8"?>
<calcChain xmlns="http://schemas.openxmlformats.org/spreadsheetml/2006/main">
  <c r="CV36" i="1" l="1"/>
  <c r="BE36" i="1"/>
  <c r="EA33" i="1"/>
  <c r="DK33" i="1"/>
  <c r="DE33" i="1"/>
  <c r="CP33" i="1"/>
  <c r="CN33" i="1"/>
  <c r="CC33" i="1"/>
  <c r="CQ33" i="1" s="1"/>
  <c r="BW33" i="1"/>
  <c r="BT33" i="1"/>
  <c r="BS33" i="1"/>
  <c r="BP33" i="1"/>
  <c r="BO33" i="1"/>
  <c r="BL33" i="1"/>
  <c r="BK33" i="1"/>
  <c r="BH33" i="1"/>
  <c r="BG33" i="1"/>
  <c r="W33" i="1"/>
  <c r="J33" i="1"/>
  <c r="G33" i="1"/>
  <c r="EH32" i="1"/>
  <c r="EG32" i="1"/>
  <c r="DK31" i="1"/>
  <c r="DE31" i="1"/>
  <c r="CP31" i="1"/>
  <c r="CN31" i="1"/>
  <c r="CC31" i="1"/>
  <c r="CQ31" i="1" s="1"/>
  <c r="BW31" i="1"/>
  <c r="BT31" i="1"/>
  <c r="BS31" i="1"/>
  <c r="BP31" i="1"/>
  <c r="BO31" i="1"/>
  <c r="BL31" i="1"/>
  <c r="BK31" i="1"/>
  <c r="BH31" i="1"/>
  <c r="BG31" i="1"/>
  <c r="X31" i="1"/>
  <c r="W31" i="1"/>
  <c r="M31" i="1"/>
  <c r="J31" i="1"/>
  <c r="G31" i="1"/>
  <c r="EL30" i="1"/>
  <c r="EL32" i="1" s="1"/>
  <c r="EJ30" i="1"/>
  <c r="EI30" i="1"/>
  <c r="EI32" i="1" s="1"/>
  <c r="EF30" i="1"/>
  <c r="EF32" i="1" s="1"/>
  <c r="EE30" i="1"/>
  <c r="EE32" i="1" s="1"/>
  <c r="ED30" i="1"/>
  <c r="EC30" i="1"/>
  <c r="EB30" i="1"/>
  <c r="EA30" i="1"/>
  <c r="DZ30" i="1"/>
  <c r="DZ32" i="1" s="1"/>
  <c r="DY30" i="1"/>
  <c r="DY32" i="1" s="1"/>
  <c r="DX30" i="1"/>
  <c r="DX32" i="1" s="1"/>
  <c r="DW30" i="1"/>
  <c r="DW32" i="1" s="1"/>
  <c r="DV30" i="1"/>
  <c r="DV32" i="1" s="1"/>
  <c r="DU30" i="1"/>
  <c r="DU32" i="1" s="1"/>
  <c r="DT30" i="1"/>
  <c r="DT32" i="1" s="1"/>
  <c r="DS30" i="1"/>
  <c r="DS32" i="1" s="1"/>
  <c r="DR30" i="1"/>
  <c r="DR32" i="1" s="1"/>
  <c r="DQ30" i="1"/>
  <c r="DQ32" i="1" s="1"/>
  <c r="DP30" i="1"/>
  <c r="DP32" i="1" s="1"/>
  <c r="DO30" i="1"/>
  <c r="DO32" i="1" s="1"/>
  <c r="DN30" i="1"/>
  <c r="DN32" i="1" s="1"/>
  <c r="DM30" i="1"/>
  <c r="DM32" i="1" s="1"/>
  <c r="DL30" i="1"/>
  <c r="DL32" i="1" s="1"/>
  <c r="DK30" i="1"/>
  <c r="DJ30" i="1"/>
  <c r="DJ32" i="1" s="1"/>
  <c r="DK32" i="1" s="1"/>
  <c r="DI30" i="1"/>
  <c r="DI32" i="1" s="1"/>
  <c r="DH30" i="1"/>
  <c r="DH32" i="1" s="1"/>
  <c r="DG30" i="1"/>
  <c r="DG32" i="1" s="1"/>
  <c r="DF30" i="1"/>
  <c r="DF32" i="1" s="1"/>
  <c r="DE30" i="1"/>
  <c r="DD30" i="1"/>
  <c r="DD32" i="1" s="1"/>
  <c r="DE32" i="1" s="1"/>
  <c r="DC30" i="1"/>
  <c r="DC32" i="1" s="1"/>
  <c r="DB30" i="1"/>
  <c r="DB32" i="1" s="1"/>
  <c r="DA30" i="1"/>
  <c r="DA32" i="1" s="1"/>
  <c r="CZ30" i="1"/>
  <c r="CY30" i="1"/>
  <c r="CX30" i="1"/>
  <c r="CW30" i="1"/>
  <c r="CV30" i="1"/>
  <c r="CU30" i="1"/>
  <c r="CU32" i="1" s="1"/>
  <c r="CT30" i="1"/>
  <c r="CT32" i="1" s="1"/>
  <c r="CS30" i="1"/>
  <c r="CS32" i="1" s="1"/>
  <c r="CR30" i="1"/>
  <c r="CQ30" i="1"/>
  <c r="CP30" i="1"/>
  <c r="CO30" i="1"/>
  <c r="CO32" i="1" s="1"/>
  <c r="CN30" i="1"/>
  <c r="CN32" i="1" s="1"/>
  <c r="CM30" i="1"/>
  <c r="CL30" i="1"/>
  <c r="CK30" i="1"/>
  <c r="CJ30" i="1"/>
  <c r="CI30" i="1"/>
  <c r="CH30" i="1"/>
  <c r="CG30" i="1"/>
  <c r="CF30" i="1"/>
  <c r="CE30" i="1"/>
  <c r="CE32" i="1" s="1"/>
  <c r="CD30" i="1"/>
  <c r="CD32" i="1" s="1"/>
  <c r="CC32" i="1" s="1"/>
  <c r="CQ32" i="1" s="1"/>
  <c r="CC30" i="1"/>
  <c r="CB30" i="1"/>
  <c r="CB32" i="1" s="1"/>
  <c r="CA30" i="1"/>
  <c r="BZ30" i="1"/>
  <c r="BZ32" i="1" s="1"/>
  <c r="BY30" i="1"/>
  <c r="BY32" i="1" s="1"/>
  <c r="BX30" i="1"/>
  <c r="BX32" i="1" s="1"/>
  <c r="BW30" i="1"/>
  <c r="BV30" i="1"/>
  <c r="BV32" i="1" s="1"/>
  <c r="BU30" i="1"/>
  <c r="BU32" i="1" s="1"/>
  <c r="BT30" i="1"/>
  <c r="BS30" i="1"/>
  <c r="BR30" i="1"/>
  <c r="BR32" i="1" s="1"/>
  <c r="BQ30" i="1"/>
  <c r="BQ32" i="1" s="1"/>
  <c r="BP30" i="1"/>
  <c r="BO30" i="1"/>
  <c r="BN30" i="1"/>
  <c r="BN32" i="1" s="1"/>
  <c r="BM30" i="1"/>
  <c r="BM32" i="1" s="1"/>
  <c r="BL30" i="1"/>
  <c r="BK30" i="1"/>
  <c r="BJ30" i="1"/>
  <c r="BJ32" i="1" s="1"/>
  <c r="BI30" i="1"/>
  <c r="BI32" i="1" s="1"/>
  <c r="BH30" i="1"/>
  <c r="BG30" i="1"/>
  <c r="BF30" i="1"/>
  <c r="BF32" i="1" s="1"/>
  <c r="BE30" i="1"/>
  <c r="BE32" i="1" s="1"/>
  <c r="BD30" i="1"/>
  <c r="BD32" i="1" s="1"/>
  <c r="BC30" i="1"/>
  <c r="BC32" i="1" s="1"/>
  <c r="BB30" i="1"/>
  <c r="BB32" i="1" s="1"/>
  <c r="BA30" i="1"/>
  <c r="BA32" i="1" s="1"/>
  <c r="AZ30" i="1"/>
  <c r="AZ32" i="1" s="1"/>
  <c r="AY30" i="1"/>
  <c r="AY32" i="1" s="1"/>
  <c r="AX30" i="1"/>
  <c r="AX32" i="1" s="1"/>
  <c r="AW30" i="1"/>
  <c r="AW32" i="1" s="1"/>
  <c r="AV30" i="1"/>
  <c r="AV32" i="1" s="1"/>
  <c r="AU30" i="1"/>
  <c r="AU32" i="1" s="1"/>
  <c r="AT30" i="1"/>
  <c r="AT32" i="1" s="1"/>
  <c r="AS30" i="1"/>
  <c r="AS32" i="1" s="1"/>
  <c r="AR30" i="1"/>
  <c r="AR32" i="1" s="1"/>
  <c r="AQ30" i="1"/>
  <c r="AQ32" i="1" s="1"/>
  <c r="AP30" i="1"/>
  <c r="AP32" i="1" s="1"/>
  <c r="AO30" i="1"/>
  <c r="AO32" i="1" s="1"/>
  <c r="AN30" i="1"/>
  <c r="AN32" i="1" s="1"/>
  <c r="AM30" i="1"/>
  <c r="AL30" i="1"/>
  <c r="AL32" i="1" s="1"/>
  <c r="AK30" i="1"/>
  <c r="AK32" i="1" s="1"/>
  <c r="AJ30" i="1"/>
  <c r="AJ32" i="1" s="1"/>
  <c r="AI30" i="1"/>
  <c r="AI32" i="1" s="1"/>
  <c r="AH30" i="1"/>
  <c r="AH32" i="1" s="1"/>
  <c r="AG30" i="1"/>
  <c r="AG32" i="1" s="1"/>
  <c r="AF30" i="1"/>
  <c r="AF32" i="1" s="1"/>
  <c r="AE30" i="1"/>
  <c r="AE32" i="1" s="1"/>
  <c r="AD30" i="1"/>
  <c r="AD32" i="1" s="1"/>
  <c r="AC30" i="1"/>
  <c r="AC32" i="1" s="1"/>
  <c r="AB30" i="1"/>
  <c r="AA30" i="1"/>
  <c r="AA32" i="1" s="1"/>
  <c r="Z30" i="1"/>
  <c r="V30" i="1"/>
  <c r="V32" i="1" s="1"/>
  <c r="T30" i="1"/>
  <c r="S30" i="1"/>
  <c r="S32" i="1" s="1"/>
  <c r="R30" i="1"/>
  <c r="R32" i="1" s="1"/>
  <c r="Q30" i="1"/>
  <c r="Q32" i="1" s="1"/>
  <c r="P30" i="1"/>
  <c r="P32" i="1" s="1"/>
  <c r="O30" i="1"/>
  <c r="O32" i="1" s="1"/>
  <c r="N30" i="1"/>
  <c r="L30" i="1"/>
  <c r="L32" i="1" s="1"/>
  <c r="K30" i="1"/>
  <c r="K32" i="1" s="1"/>
  <c r="I30" i="1"/>
  <c r="I32" i="1" s="1"/>
  <c r="H30" i="1"/>
  <c r="J30" i="1" s="1"/>
  <c r="F30" i="1"/>
  <c r="F32" i="1" s="1"/>
  <c r="E30" i="1"/>
  <c r="E32" i="1" s="1"/>
  <c r="D30" i="1"/>
  <c r="D32" i="1" s="1"/>
  <c r="C30" i="1"/>
  <c r="C32" i="1" s="1"/>
  <c r="X29" i="1"/>
  <c r="J29" i="1"/>
  <c r="X28" i="1"/>
  <c r="X27" i="1"/>
  <c r="J27" i="1"/>
  <c r="X26" i="1"/>
  <c r="J26" i="1"/>
  <c r="X25" i="1"/>
  <c r="W25" i="1"/>
  <c r="U25" i="1"/>
  <c r="M25" i="1"/>
  <c r="J25" i="1"/>
  <c r="G25" i="1"/>
  <c r="X24" i="1"/>
  <c r="G24" i="1"/>
  <c r="X23" i="1"/>
  <c r="J23" i="1"/>
  <c r="G23" i="1"/>
  <c r="W22" i="1"/>
  <c r="J22" i="1"/>
  <c r="G22" i="1"/>
  <c r="X21" i="1"/>
  <c r="W21" i="1"/>
  <c r="M21" i="1"/>
  <c r="J21" i="1"/>
  <c r="G21" i="1"/>
  <c r="X20" i="1"/>
  <c r="W20" i="1"/>
  <c r="M20" i="1"/>
  <c r="J20" i="1"/>
  <c r="G20" i="1"/>
  <c r="X19" i="1"/>
  <c r="W19" i="1"/>
  <c r="U19" i="1"/>
  <c r="M19" i="1"/>
  <c r="J19" i="1"/>
  <c r="G19" i="1"/>
  <c r="X18" i="1"/>
  <c r="W18" i="1"/>
  <c r="J18" i="1"/>
  <c r="G18" i="1"/>
  <c r="X17" i="1"/>
  <c r="W17" i="1"/>
  <c r="J17" i="1"/>
  <c r="G17" i="1"/>
  <c r="X16" i="1"/>
  <c r="W16" i="1"/>
  <c r="U16" i="1"/>
  <c r="M16" i="1"/>
  <c r="J16" i="1"/>
  <c r="G16" i="1"/>
  <c r="X15" i="1"/>
  <c r="W15" i="1"/>
  <c r="U15" i="1"/>
  <c r="M15" i="1"/>
  <c r="J15" i="1"/>
  <c r="G15" i="1"/>
  <c r="X14" i="1"/>
  <c r="W14" i="1"/>
  <c r="M14" i="1"/>
  <c r="J14" i="1"/>
  <c r="G14" i="1"/>
  <c r="X13" i="1"/>
  <c r="U13" i="1"/>
  <c r="W13" i="1" s="1"/>
  <c r="M13" i="1"/>
  <c r="J13" i="1"/>
  <c r="G13" i="1"/>
  <c r="X12" i="1"/>
  <c r="U12" i="1"/>
  <c r="W12" i="1" s="1"/>
  <c r="M12" i="1"/>
  <c r="J12" i="1"/>
  <c r="G12" i="1"/>
  <c r="X11" i="1"/>
  <c r="U11" i="1"/>
  <c r="W11" i="1" s="1"/>
  <c r="M11" i="1"/>
  <c r="J11" i="1"/>
  <c r="G11" i="1"/>
  <c r="X10" i="1"/>
  <c r="U10" i="1"/>
  <c r="W10" i="1" s="1"/>
  <c r="J10" i="1"/>
  <c r="G10" i="1"/>
  <c r="X9" i="1"/>
  <c r="W9" i="1"/>
  <c r="U9" i="1"/>
  <c r="M9" i="1"/>
  <c r="J9" i="1"/>
  <c r="G9" i="1"/>
  <c r="Y8" i="1"/>
  <c r="Y30" i="1" s="1"/>
  <c r="Y32" i="1" s="1"/>
  <c r="X8" i="1"/>
  <c r="U8" i="1"/>
  <c r="W8" i="1" s="1"/>
  <c r="J8" i="1"/>
  <c r="G8" i="1"/>
  <c r="X7" i="1"/>
  <c r="W7" i="1"/>
  <c r="U7" i="1"/>
  <c r="M7" i="1"/>
  <c r="J7" i="1"/>
  <c r="G7" i="1"/>
  <c r="X6" i="1"/>
  <c r="W6" i="1"/>
  <c r="G6" i="1"/>
  <c r="X5" i="1"/>
  <c r="X30" i="1" s="1"/>
  <c r="X32" i="1" s="1"/>
  <c r="U5" i="1"/>
  <c r="U30" i="1" s="1"/>
  <c r="U32" i="1" s="1"/>
  <c r="M5" i="1"/>
  <c r="J5" i="1"/>
  <c r="G5" i="1"/>
  <c r="BH32" i="1" l="1"/>
  <c r="BG32" i="1"/>
  <c r="BL32" i="1"/>
  <c r="BW32" i="1"/>
  <c r="BK32" i="1"/>
  <c r="BT32" i="1"/>
  <c r="BS32" i="1"/>
  <c r="G32" i="1"/>
  <c r="M32" i="1"/>
  <c r="W32" i="1"/>
  <c r="CP32" i="1"/>
  <c r="BP32" i="1"/>
  <c r="BO32" i="1"/>
  <c r="W5" i="1"/>
  <c r="G30" i="1"/>
  <c r="M30" i="1"/>
  <c r="W30" i="1"/>
  <c r="H32" i="1"/>
  <c r="J32" i="1" s="1"/>
</calcChain>
</file>

<file path=xl/sharedStrings.xml><?xml version="1.0" encoding="utf-8"?>
<sst xmlns="http://schemas.openxmlformats.org/spreadsheetml/2006/main" count="216" uniqueCount="136">
  <si>
    <t>Оперативные данные по полевым работам на 30 мая 2017 года   Можгинский район</t>
  </si>
  <si>
    <t>Оперативные данные по полевым работам по Можгинскому району на                   05 июня 2017 года</t>
  </si>
  <si>
    <t>Наименование хозяйства</t>
  </si>
  <si>
    <t>Протравливание семян, тонн</t>
  </si>
  <si>
    <t>Б О Р О Н О В А Н И Е, га</t>
  </si>
  <si>
    <t>Работало тракторов, ед</t>
  </si>
  <si>
    <t>П О Д К О Р М К А, га</t>
  </si>
  <si>
    <t>Посев яровых зерновых и зернобобовых, га</t>
  </si>
  <si>
    <t>Посев однолетних трав</t>
  </si>
  <si>
    <t>работало агрегатов,ед</t>
  </si>
  <si>
    <t>в т.ч. на посеве, ед</t>
  </si>
  <si>
    <t>Посев льна, га</t>
  </si>
  <si>
    <t>Посев кукурузы, га</t>
  </si>
  <si>
    <t>Посадка картофеля, га</t>
  </si>
  <si>
    <t>Овощи, га</t>
  </si>
  <si>
    <t>Посев многолетних трав, га</t>
  </si>
  <si>
    <t>хим защита от вредителей, га</t>
  </si>
  <si>
    <t>хим.прополка, га</t>
  </si>
  <si>
    <t>междурядная обработка , га</t>
  </si>
  <si>
    <t>обработка паров, га</t>
  </si>
  <si>
    <t>подкормка яровых зерновых,      га</t>
  </si>
  <si>
    <t>Скошено сеяных и естественных трав, га</t>
  </si>
  <si>
    <t>З а г о т о в л е н о. тонн</t>
  </si>
  <si>
    <r>
      <t>ц.к.е. на</t>
    </r>
    <r>
      <rPr>
        <b/>
        <i/>
        <sz val="12"/>
        <rFont val="Times New Roman"/>
        <family val="1"/>
        <charset val="204"/>
      </rPr>
      <t xml:space="preserve"> условную </t>
    </r>
    <r>
      <rPr>
        <b/>
        <i/>
        <sz val="16"/>
        <rFont val="Times New Roman"/>
        <family val="1"/>
        <charset val="204"/>
      </rPr>
      <t>голову</t>
    </r>
  </si>
  <si>
    <t>в том числе сенаж в пленке, тонн</t>
  </si>
  <si>
    <t>Условное поголовье</t>
  </si>
  <si>
    <t>зерно/сенаж, тонн</t>
  </si>
  <si>
    <t>обработка паров,га</t>
  </si>
  <si>
    <t>всего сжато, скошено озимых и яровых зерновых и зернобобовых культур, га</t>
  </si>
  <si>
    <t>Зерновые</t>
  </si>
  <si>
    <t>Убрано</t>
  </si>
  <si>
    <t>работало комбайнов</t>
  </si>
  <si>
    <t>Теребление льна, га</t>
  </si>
  <si>
    <t>Поднятие тресты, га</t>
  </si>
  <si>
    <t>Засыпка семян, тонн</t>
  </si>
  <si>
    <t>семена льна</t>
  </si>
  <si>
    <t>семенники многолетних трав</t>
  </si>
  <si>
    <t>зябь</t>
  </si>
  <si>
    <t>Посев озимых, га</t>
  </si>
  <si>
    <t>Уборка картофеля</t>
  </si>
  <si>
    <t>Уборка овощей</t>
  </si>
  <si>
    <t>Посев рапса,га</t>
  </si>
  <si>
    <t>Хим прополка, га</t>
  </si>
  <si>
    <t>Хим защита от вредителей,га</t>
  </si>
  <si>
    <t>Подкормка яровых зерновых, га</t>
  </si>
  <si>
    <t>посев , га</t>
  </si>
  <si>
    <t>зерновых</t>
  </si>
  <si>
    <t>льна</t>
  </si>
  <si>
    <t>зяби</t>
  </si>
  <si>
    <t>мн.трав</t>
  </si>
  <si>
    <t>озимых</t>
  </si>
  <si>
    <t>озимых культур</t>
  </si>
  <si>
    <t>план</t>
  </si>
  <si>
    <t>факт</t>
  </si>
  <si>
    <t>Сена</t>
  </si>
  <si>
    <t>Сенажа</t>
  </si>
  <si>
    <t>Силосной массы</t>
  </si>
  <si>
    <t>Солома</t>
  </si>
  <si>
    <t>Обмолот, га</t>
  </si>
  <si>
    <t>намолот, тонн</t>
  </si>
  <si>
    <t>урожайность ц/га</t>
  </si>
  <si>
    <t>переходящий фонд</t>
  </si>
  <si>
    <t>яр.зерновые + (страх.фонд)</t>
  </si>
  <si>
    <t>%</t>
  </si>
  <si>
    <t>План, га</t>
  </si>
  <si>
    <t>Факт</t>
  </si>
  <si>
    <t>в т.ч., тонн</t>
  </si>
  <si>
    <t>морковь</t>
  </si>
  <si>
    <t>свекла</t>
  </si>
  <si>
    <t>капуста</t>
  </si>
  <si>
    <t>овощей</t>
  </si>
  <si>
    <t>гибель озимых</t>
  </si>
  <si>
    <t>за день</t>
  </si>
  <si>
    <t>лук</t>
  </si>
  <si>
    <t>зерновые</t>
  </si>
  <si>
    <t>кукурузы</t>
  </si>
  <si>
    <t>картофеля</t>
  </si>
  <si>
    <t>моркови</t>
  </si>
  <si>
    <t>капусты</t>
  </si>
  <si>
    <t>свеклы</t>
  </si>
  <si>
    <t xml:space="preserve">факт </t>
  </si>
  <si>
    <t>за день, га</t>
  </si>
  <si>
    <t>за день, тонн</t>
  </si>
  <si>
    <t>за день,тонн</t>
  </si>
  <si>
    <t>убрано на корма</t>
  </si>
  <si>
    <t>на зерно</t>
  </si>
  <si>
    <t>пшеница озимая</t>
  </si>
  <si>
    <t>рожь</t>
  </si>
  <si>
    <t>пшеница яров</t>
  </si>
  <si>
    <t>ячмень</t>
  </si>
  <si>
    <t>овес</t>
  </si>
  <si>
    <t>просо</t>
  </si>
  <si>
    <t>гречиха</t>
  </si>
  <si>
    <t>зернобобовые</t>
  </si>
  <si>
    <t>шт</t>
  </si>
  <si>
    <t>га</t>
  </si>
  <si>
    <t>тонн</t>
  </si>
  <si>
    <t>ц/га</t>
  </si>
  <si>
    <t>скош</t>
  </si>
  <si>
    <t>сена</t>
  </si>
  <si>
    <t>сенаж</t>
  </si>
  <si>
    <t>силос</t>
  </si>
  <si>
    <t>обмолот на зерно, га</t>
  </si>
  <si>
    <t xml:space="preserve">заложено на зимнее хранение </t>
  </si>
  <si>
    <t>реализовано</t>
  </si>
  <si>
    <t xml:space="preserve">га </t>
  </si>
  <si>
    <t>ООО Россия</t>
  </si>
  <si>
    <t>ООО ВерА</t>
  </si>
  <si>
    <t>ООО Родина</t>
  </si>
  <si>
    <t>СПК Победа</t>
  </si>
  <si>
    <t>СПК Держава</t>
  </si>
  <si>
    <t>СПК Трактор</t>
  </si>
  <si>
    <t>СПК Югдон</t>
  </si>
  <si>
    <t>СПК Заря</t>
  </si>
  <si>
    <t>ООО Исток</t>
  </si>
  <si>
    <t>СПК Красный Октябрь</t>
  </si>
  <si>
    <t>ООО Какси</t>
  </si>
  <si>
    <t>СПК Луч</t>
  </si>
  <si>
    <t>ООО Туташево</t>
  </si>
  <si>
    <t>ООО Русский Пычас</t>
  </si>
  <si>
    <t>ООО Удмуртия</t>
  </si>
  <si>
    <t>ООО Петухово</t>
  </si>
  <si>
    <t>ООО Новобиинское</t>
  </si>
  <si>
    <t>ООО Сельфон</t>
  </si>
  <si>
    <t>ООО ТерраНова</t>
  </si>
  <si>
    <t>ООО Лен</t>
  </si>
  <si>
    <t>ООО Дружба</t>
  </si>
  <si>
    <t>СПК Родина М Пурга</t>
  </si>
  <si>
    <t>ООО Рассвет М Пурга</t>
  </si>
  <si>
    <t>СПК Оркино Алнаши</t>
  </si>
  <si>
    <t>ООО Агро-17</t>
  </si>
  <si>
    <r>
      <t xml:space="preserve">ИТОГО </t>
    </r>
    <r>
      <rPr>
        <b/>
        <i/>
        <sz val="16"/>
        <color indexed="8"/>
        <rFont val="Times New Roman"/>
        <family val="1"/>
        <charset val="204"/>
      </rPr>
      <t>(СХО)</t>
    </r>
  </si>
  <si>
    <t>КФХ</t>
  </si>
  <si>
    <t>ВСЕГО</t>
  </si>
  <si>
    <t>2016 год( СХО)</t>
  </si>
  <si>
    <t>вика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</si>
</sst>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7" x14ac:knownFonts="1">
    <font>
      <sz val="10"/>
      <name val="Arial Cyr"/>
      <charset val="204"/>
    </font>
    <font>
      <b/>
      <i/>
      <sz val="14"/>
      <name val="Arial Cyr"/>
      <charset val="204"/>
    </font>
    <font>
      <sz val="14"/>
      <name val="Arial Cyr"/>
      <charset val="204"/>
    </font>
    <font>
      <b/>
      <i/>
      <sz val="24"/>
      <name val="Tahoma"/>
      <family val="2"/>
      <charset val="204"/>
    </font>
    <font>
      <b/>
      <i/>
      <sz val="28"/>
      <name val="Arial Cyr"/>
      <charset val="204"/>
    </font>
    <font>
      <b/>
      <i/>
      <sz val="28"/>
      <color theme="1"/>
      <name val="Arial Cyr"/>
      <charset val="204"/>
    </font>
    <font>
      <i/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8"/>
      <name val="Times New Roman"/>
      <family val="1"/>
      <charset val="204"/>
    </font>
    <font>
      <i/>
      <sz val="20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4"/>
      <name val="Arial Cyr"/>
      <charset val="204"/>
    </font>
    <font>
      <i/>
      <sz val="11"/>
      <name val="Arial Cyr"/>
      <charset val="204"/>
    </font>
    <font>
      <i/>
      <sz val="17"/>
      <name val="Times New Roman"/>
      <family val="1"/>
      <charset val="204"/>
    </font>
    <font>
      <i/>
      <sz val="2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6"/>
      <name val="Arial Cyr"/>
      <charset val="204"/>
    </font>
    <font>
      <i/>
      <sz val="18"/>
      <name val="Arial Cyr"/>
      <charset val="204"/>
    </font>
    <font>
      <i/>
      <sz val="18"/>
      <color theme="1"/>
      <name val="Arial Cyr"/>
      <charset val="204"/>
    </font>
    <font>
      <i/>
      <sz val="26"/>
      <name val="Arial Cyr"/>
      <charset val="204"/>
    </font>
    <font>
      <i/>
      <sz val="22"/>
      <name val="Arial Cyr"/>
      <charset val="204"/>
    </font>
    <font>
      <i/>
      <sz val="12"/>
      <name val="Arial Cyr"/>
      <charset val="204"/>
    </font>
    <font>
      <i/>
      <sz val="17"/>
      <name val="Arial Cyr"/>
      <charset val="204"/>
    </font>
    <font>
      <b/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name val="Arial Cyr"/>
      <charset val="204"/>
    </font>
    <font>
      <b/>
      <sz val="18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color indexed="10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sz val="14"/>
      <color theme="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22" fontId="7" fillId="2" borderId="3" xfId="0" applyNumberFormat="1" applyFont="1" applyFill="1" applyBorder="1" applyAlignment="1" applyProtection="1">
      <alignment horizontal="center" vertical="center" wrapText="1"/>
    </xf>
    <xf numFmtId="22" fontId="7" fillId="2" borderId="4" xfId="0" applyNumberFormat="1" applyFont="1" applyFill="1" applyBorder="1" applyAlignment="1" applyProtection="1">
      <alignment horizontal="center" vertical="center" wrapText="1"/>
    </xf>
    <xf numFmtId="22" fontId="8" fillId="2" borderId="5" xfId="0" applyNumberFormat="1" applyFont="1" applyFill="1" applyBorder="1" applyAlignment="1" applyProtection="1">
      <alignment horizontal="center" vertical="center" wrapText="1"/>
    </xf>
    <xf numFmtId="22" fontId="8" fillId="2" borderId="2" xfId="0" applyNumberFormat="1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/>
    <xf numFmtId="0" fontId="11" fillId="0" borderId="5" xfId="0" applyFont="1" applyFill="1" applyBorder="1" applyAlignment="1">
      <alignment horizont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wrapText="1"/>
    </xf>
    <xf numFmtId="0" fontId="12" fillId="0" borderId="0" xfId="0" applyFont="1" applyFill="1"/>
    <xf numFmtId="0" fontId="6" fillId="2" borderId="10" xfId="0" applyFont="1" applyFill="1" applyBorder="1" applyAlignment="1">
      <alignment horizontal="center" vertical="center" wrapText="1"/>
    </xf>
    <xf numFmtId="22" fontId="7" fillId="2" borderId="3" xfId="0" applyNumberFormat="1" applyFont="1" applyFill="1" applyBorder="1" applyAlignment="1" applyProtection="1">
      <alignment horizontal="center" vertical="center" wrapText="1"/>
    </xf>
    <xf numFmtId="22" fontId="7" fillId="2" borderId="5" xfId="0" applyNumberFormat="1" applyFont="1" applyFill="1" applyBorder="1" applyAlignment="1" applyProtection="1">
      <alignment horizontal="center" vertical="center" wrapText="1"/>
    </xf>
    <xf numFmtId="22" fontId="8" fillId="2" borderId="11" xfId="0" applyNumberFormat="1" applyFont="1" applyFill="1" applyBorder="1" applyAlignment="1" applyProtection="1">
      <alignment horizontal="center" vertical="center" wrapText="1"/>
    </xf>
    <xf numFmtId="22" fontId="8" fillId="2" borderId="1" xfId="0" applyNumberFormat="1" applyFont="1" applyFill="1" applyBorder="1" applyAlignment="1" applyProtection="1">
      <alignment horizontal="center" vertical="center" wrapText="1"/>
    </xf>
    <xf numFmtId="22" fontId="8" fillId="2" borderId="12" xfId="0" applyNumberFormat="1" applyFont="1" applyFill="1" applyBorder="1" applyAlignment="1" applyProtection="1">
      <alignment horizontal="center" vertical="center" wrapText="1"/>
    </xf>
    <xf numFmtId="22" fontId="8" fillId="2" borderId="10" xfId="0" applyNumberFormat="1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horizontal="center" wrapText="1"/>
    </xf>
    <xf numFmtId="0" fontId="18" fillId="2" borderId="5" xfId="0" applyFont="1" applyFill="1" applyBorder="1" applyAlignment="1">
      <alignment vertical="center" wrapText="1"/>
    </xf>
    <xf numFmtId="0" fontId="19" fillId="2" borderId="5" xfId="0" applyFont="1" applyFill="1" applyBorder="1" applyAlignment="1">
      <alignment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22" fontId="7" fillId="2" borderId="13" xfId="0" applyNumberFormat="1" applyFont="1" applyFill="1" applyBorder="1" applyAlignment="1" applyProtection="1">
      <alignment horizontal="center" vertical="center" wrapText="1"/>
    </xf>
    <xf numFmtId="22" fontId="8" fillId="2" borderId="13" xfId="0" applyNumberFormat="1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wrapText="1"/>
    </xf>
    <xf numFmtId="0" fontId="19" fillId="2" borderId="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wrapText="1"/>
    </xf>
    <xf numFmtId="0" fontId="24" fillId="2" borderId="5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left" vertical="center"/>
    </xf>
    <xf numFmtId="3" fontId="26" fillId="2" borderId="5" xfId="0" applyNumberFormat="1" applyFont="1" applyFill="1" applyBorder="1" applyAlignment="1">
      <alignment horizontal="center" vertical="center"/>
    </xf>
    <xf numFmtId="3" fontId="27" fillId="2" borderId="5" xfId="0" applyNumberFormat="1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1" fontId="27" fillId="2" borderId="11" xfId="0" applyNumberFormat="1" applyFont="1" applyFill="1" applyBorder="1" applyAlignment="1">
      <alignment horizontal="center" vertical="center"/>
    </xf>
    <xf numFmtId="1" fontId="26" fillId="2" borderId="5" xfId="0" applyNumberFormat="1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1" fontId="29" fillId="2" borderId="3" xfId="0" applyNumberFormat="1" applyFont="1" applyFill="1" applyBorder="1" applyAlignment="1">
      <alignment horizontal="center" vertical="center"/>
    </xf>
    <xf numFmtId="164" fontId="29" fillId="2" borderId="3" xfId="0" applyNumberFormat="1" applyFont="1" applyFill="1" applyBorder="1" applyAlignment="1">
      <alignment horizontal="center" vertical="center"/>
    </xf>
    <xf numFmtId="164" fontId="29" fillId="2" borderId="5" xfId="0" applyNumberFormat="1" applyFont="1" applyFill="1" applyBorder="1" applyAlignment="1">
      <alignment horizontal="center" vertical="center"/>
    </xf>
    <xf numFmtId="0" fontId="29" fillId="3" borderId="3" xfId="0" applyFont="1" applyFill="1" applyBorder="1" applyAlignment="1">
      <alignment horizontal="center" vertical="center"/>
    </xf>
    <xf numFmtId="164" fontId="28" fillId="2" borderId="5" xfId="0" applyNumberFormat="1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164" fontId="29" fillId="0" borderId="5" xfId="0" applyNumberFormat="1" applyFont="1" applyFill="1" applyBorder="1" applyAlignment="1">
      <alignment horizontal="center" vertical="center"/>
    </xf>
    <xf numFmtId="1" fontId="29" fillId="0" borderId="5" xfId="0" applyNumberFormat="1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center" vertical="center"/>
    </xf>
    <xf numFmtId="1" fontId="29" fillId="2" borderId="5" xfId="0" applyNumberFormat="1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vertical="center" wrapText="1"/>
    </xf>
    <xf numFmtId="0" fontId="29" fillId="0" borderId="0" xfId="0" applyFont="1" applyFill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0" fontId="28" fillId="4" borderId="5" xfId="0" applyFont="1" applyFill="1" applyBorder="1" applyAlignment="1">
      <alignment horizontal="center" vertical="center"/>
    </xf>
    <xf numFmtId="1" fontId="29" fillId="0" borderId="3" xfId="0" applyNumberFormat="1" applyFont="1" applyFill="1" applyBorder="1" applyAlignment="1">
      <alignment horizontal="center" vertical="center"/>
    </xf>
    <xf numFmtId="1" fontId="29" fillId="3" borderId="3" xfId="0" applyNumberFormat="1" applyFont="1" applyFill="1" applyBorder="1" applyAlignment="1">
      <alignment horizontal="center" vertical="center"/>
    </xf>
    <xf numFmtId="0" fontId="31" fillId="2" borderId="5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left" vertical="center"/>
    </xf>
    <xf numFmtId="1" fontId="29" fillId="3" borderId="5" xfId="0" applyNumberFormat="1" applyFont="1" applyFill="1" applyBorder="1" applyAlignment="1">
      <alignment horizontal="center" vertical="center"/>
    </xf>
    <xf numFmtId="0" fontId="33" fillId="2" borderId="5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left" vertical="center"/>
    </xf>
    <xf numFmtId="0" fontId="29" fillId="2" borderId="5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left" vertical="center"/>
    </xf>
    <xf numFmtId="0" fontId="29" fillId="0" borderId="5" xfId="0" applyFont="1" applyFill="1" applyBorder="1" applyAlignment="1">
      <alignment horizontal="left" vertical="center"/>
    </xf>
    <xf numFmtId="0" fontId="31" fillId="3" borderId="5" xfId="0" applyFont="1" applyFill="1" applyBorder="1" applyAlignment="1">
      <alignment horizontal="center" vertical="center"/>
    </xf>
    <xf numFmtId="0" fontId="25" fillId="0" borderId="5" xfId="0" applyFont="1" applyFill="1" applyBorder="1" applyAlignment="1" applyProtection="1">
      <alignment horizontal="left" vertical="center"/>
    </xf>
    <xf numFmtId="0" fontId="29" fillId="2" borderId="5" xfId="0" applyFont="1" applyFill="1" applyBorder="1" applyAlignment="1">
      <alignment vertical="center" wrapText="1"/>
    </xf>
    <xf numFmtId="0" fontId="30" fillId="2" borderId="5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34" fillId="0" borderId="5" xfId="0" applyFont="1" applyFill="1" applyBorder="1" applyAlignment="1" applyProtection="1">
      <alignment horizontal="left" vertical="center"/>
    </xf>
    <xf numFmtId="3" fontId="15" fillId="2" borderId="5" xfId="0" applyNumberFormat="1" applyFont="1" applyFill="1" applyBorder="1" applyAlignment="1">
      <alignment horizontal="center" vertical="center"/>
    </xf>
    <xf numFmtId="3" fontId="32" fillId="2" borderId="5" xfId="0" applyNumberFormat="1" applyFont="1" applyFill="1" applyBorder="1" applyAlignment="1">
      <alignment horizontal="center" vertical="center"/>
    </xf>
    <xf numFmtId="165" fontId="15" fillId="2" borderId="5" xfId="0" applyNumberFormat="1" applyFont="1" applyFill="1" applyBorder="1" applyAlignment="1">
      <alignment horizontal="center" vertical="center"/>
    </xf>
    <xf numFmtId="164" fontId="26" fillId="2" borderId="5" xfId="0" applyNumberFormat="1" applyFont="1" applyFill="1" applyBorder="1" applyAlignment="1">
      <alignment horizontal="center" vertical="center"/>
    </xf>
    <xf numFmtId="3" fontId="15" fillId="2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5" fillId="0" borderId="5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32" fillId="2" borderId="5" xfId="0" applyFont="1" applyFill="1" applyBorder="1" applyAlignment="1">
      <alignment horizontal="center" vertical="center" wrapText="1"/>
    </xf>
    <xf numFmtId="164" fontId="27" fillId="2" borderId="5" xfId="0" applyNumberFormat="1" applyFont="1" applyFill="1" applyBorder="1" applyAlignment="1">
      <alignment horizontal="center" vertical="center"/>
    </xf>
    <xf numFmtId="1" fontId="15" fillId="2" borderId="5" xfId="0" applyNumberFormat="1" applyFont="1" applyFill="1" applyBorder="1" applyAlignment="1">
      <alignment horizontal="center" vertical="center"/>
    </xf>
    <xf numFmtId="164" fontId="15" fillId="2" borderId="3" xfId="0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1" fontId="15" fillId="0" borderId="3" xfId="0" applyNumberFormat="1" applyFont="1" applyFill="1" applyBorder="1" applyAlignment="1">
      <alignment horizontal="center" vertical="center"/>
    </xf>
    <xf numFmtId="164" fontId="15" fillId="0" borderId="3" xfId="0" applyNumberFormat="1" applyFont="1" applyFill="1" applyBorder="1" applyAlignment="1">
      <alignment horizontal="center" vertical="center"/>
    </xf>
    <xf numFmtId="164" fontId="15" fillId="0" borderId="5" xfId="0" applyNumberFormat="1" applyFont="1" applyFill="1" applyBorder="1" applyAlignment="1">
      <alignment horizontal="center" vertical="center"/>
    </xf>
    <xf numFmtId="1" fontId="15" fillId="2" borderId="3" xfId="0" applyNumberFormat="1" applyFont="1" applyFill="1" applyBorder="1" applyAlignment="1">
      <alignment horizontal="center" vertical="center"/>
    </xf>
    <xf numFmtId="164" fontId="15" fillId="5" borderId="5" xfId="0" applyNumberFormat="1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34" fillId="2" borderId="5" xfId="0" applyFont="1" applyFill="1" applyBorder="1" applyAlignment="1">
      <alignment horizontal="center" vertical="center"/>
    </xf>
    <xf numFmtId="164" fontId="15" fillId="2" borderId="5" xfId="0" applyNumberFormat="1" applyFont="1" applyFill="1" applyBorder="1" applyAlignment="1">
      <alignment horizontal="center" vertical="center"/>
    </xf>
    <xf numFmtId="1" fontId="15" fillId="0" borderId="5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3" fontId="15" fillId="2" borderId="0" xfId="0" applyNumberFormat="1" applyFont="1" applyFill="1" applyBorder="1" applyAlignment="1">
      <alignment horizontal="center" vertical="center"/>
    </xf>
    <xf numFmtId="3" fontId="15" fillId="2" borderId="5" xfId="0" applyNumberFormat="1" applyFont="1" applyFill="1" applyBorder="1" applyAlignment="1">
      <alignment horizontal="center" vertical="center" wrapText="1"/>
    </xf>
    <xf numFmtId="3" fontId="32" fillId="2" borderId="5" xfId="0" applyNumberFormat="1" applyFont="1" applyFill="1" applyBorder="1" applyAlignment="1">
      <alignment horizontal="center" vertical="center" wrapText="1"/>
    </xf>
    <xf numFmtId="1" fontId="15" fillId="3" borderId="5" xfId="0" applyNumberFormat="1" applyFont="1" applyFill="1" applyBorder="1" applyAlignment="1">
      <alignment horizontal="center" vertical="center"/>
    </xf>
    <xf numFmtId="1" fontId="34" fillId="2" borderId="5" xfId="0" applyNumberFormat="1" applyFont="1" applyFill="1" applyBorder="1" applyAlignment="1">
      <alignment horizontal="center" vertical="center"/>
    </xf>
    <xf numFmtId="1" fontId="34" fillId="0" borderId="5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 wrapText="1"/>
    </xf>
    <xf numFmtId="3" fontId="15" fillId="2" borderId="5" xfId="0" applyNumberFormat="1" applyFont="1" applyFill="1" applyBorder="1" applyAlignment="1">
      <alignment horizontal="center"/>
    </xf>
    <xf numFmtId="0" fontId="32" fillId="2" borderId="5" xfId="0" applyFont="1" applyFill="1" applyBorder="1" applyAlignment="1">
      <alignment horizontal="center"/>
    </xf>
    <xf numFmtId="165" fontId="15" fillId="2" borderId="5" xfId="0" applyNumberFormat="1" applyFont="1" applyFill="1" applyBorder="1" applyAlignment="1">
      <alignment horizontal="center"/>
    </xf>
    <xf numFmtId="1" fontId="15" fillId="2" borderId="5" xfId="0" applyNumberFormat="1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164" fontId="15" fillId="3" borderId="3" xfId="0" applyNumberFormat="1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1" fontId="15" fillId="3" borderId="3" xfId="0" applyNumberFormat="1" applyFont="1" applyFill="1" applyBorder="1" applyAlignment="1">
      <alignment horizontal="center"/>
    </xf>
    <xf numFmtId="164" fontId="15" fillId="3" borderId="5" xfId="0" applyNumberFormat="1" applyFont="1" applyFill="1" applyBorder="1" applyAlignment="1">
      <alignment horizontal="center"/>
    </xf>
    <xf numFmtId="0" fontId="34" fillId="3" borderId="5" xfId="0" applyFont="1" applyFill="1" applyBorder="1" applyAlignment="1">
      <alignment horizontal="center"/>
    </xf>
    <xf numFmtId="1" fontId="15" fillId="3" borderId="5" xfId="0" applyNumberFormat="1" applyFont="1" applyFill="1" applyBorder="1" applyAlignment="1">
      <alignment horizontal="center"/>
    </xf>
    <xf numFmtId="0" fontId="34" fillId="2" borderId="5" xfId="0" applyFont="1" applyFill="1" applyBorder="1" applyAlignment="1">
      <alignment horizontal="center"/>
    </xf>
    <xf numFmtId="164" fontId="15" fillId="2" borderId="5" xfId="0" applyNumberFormat="1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165" fontId="15" fillId="2" borderId="0" xfId="0" applyNumberFormat="1" applyFont="1" applyFill="1" applyBorder="1" applyAlignment="1">
      <alignment horizontal="center"/>
    </xf>
    <xf numFmtId="3" fontId="15" fillId="2" borderId="0" xfId="0" applyNumberFormat="1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13" xfId="0" applyFont="1" applyFill="1" applyBorder="1"/>
    <xf numFmtId="0" fontId="2" fillId="2" borderId="0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 applyFill="1"/>
    <xf numFmtId="0" fontId="2" fillId="3" borderId="0" xfId="0" applyFont="1" applyFill="1"/>
    <xf numFmtId="0" fontId="36" fillId="2" borderId="0" xfId="0" applyFont="1" applyFill="1"/>
    <xf numFmtId="0" fontId="36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L38"/>
  <sheetViews>
    <sheetView tabSelected="1" view="pageBreakPreview" zoomScale="50" zoomScaleNormal="10" zoomScaleSheetLayoutView="50" zoomScalePageLayoutView="29" workbookViewId="0">
      <pane xSplit="2" ySplit="4" topLeftCell="Y5" activePane="bottomRight" state="frozen"/>
      <selection pane="topRight" activeCell="C1" sqref="C1"/>
      <selection pane="bottomLeft" activeCell="A5" sqref="A5"/>
      <selection pane="bottomRight" activeCell="EM4" sqref="EM4"/>
    </sheetView>
  </sheetViews>
  <sheetFormatPr defaultColWidth="9.109375" defaultRowHeight="17.399999999999999" x14ac:dyDescent="0.3"/>
  <cols>
    <col min="1" max="1" width="4.6640625" style="258" customWidth="1"/>
    <col min="2" max="2" width="31.21875" style="258" customWidth="1"/>
    <col min="3" max="3" width="10.33203125" style="259" hidden="1" customWidth="1"/>
    <col min="4" max="4" width="10.21875" style="259" hidden="1" customWidth="1"/>
    <col min="5" max="5" width="11.44140625" style="259" hidden="1" customWidth="1"/>
    <col min="6" max="6" width="11.77734375" style="259" hidden="1" customWidth="1"/>
    <col min="7" max="7" width="8.6640625" style="259" hidden="1" customWidth="1"/>
    <col min="8" max="8" width="11.33203125" style="259" hidden="1" customWidth="1"/>
    <col min="9" max="9" width="11.44140625" style="259" hidden="1" customWidth="1"/>
    <col min="10" max="10" width="8.6640625" style="259" hidden="1" customWidth="1"/>
    <col min="11" max="11" width="11.21875" style="259" hidden="1" customWidth="1"/>
    <col min="12" max="12" width="10.88671875" style="259" hidden="1" customWidth="1"/>
    <col min="13" max="13" width="8.21875" style="259" hidden="1" customWidth="1"/>
    <col min="14" max="14" width="11.21875" style="259" hidden="1" customWidth="1"/>
    <col min="15" max="16" width="11.77734375" style="259" hidden="1" customWidth="1"/>
    <col min="17" max="17" width="11.109375" style="259" hidden="1" customWidth="1"/>
    <col min="18" max="18" width="12.88671875" style="258" hidden="1" customWidth="1"/>
    <col min="19" max="20" width="11" style="258" hidden="1" customWidth="1"/>
    <col min="21" max="21" width="12.77734375" style="258" hidden="1" customWidth="1"/>
    <col min="22" max="22" width="10.6640625" style="258" hidden="1" customWidth="1"/>
    <col min="23" max="23" width="10.88671875" style="258" hidden="1" customWidth="1"/>
    <col min="24" max="24" width="10.44140625" style="258" hidden="1" customWidth="1"/>
    <col min="25" max="26" width="10.44140625" style="258" customWidth="1"/>
    <col min="27" max="27" width="10.44140625" style="258" hidden="1" customWidth="1"/>
    <col min="28" max="28" width="9.109375" style="258" hidden="1" customWidth="1"/>
    <col min="29" max="29" width="10.77734375" style="258" customWidth="1"/>
    <col min="30" max="34" width="10.21875" style="258" customWidth="1"/>
    <col min="35" max="35" width="8.77734375" style="258" customWidth="1"/>
    <col min="36" max="36" width="8.5546875" style="258" customWidth="1"/>
    <col min="37" max="39" width="8.109375" style="258" customWidth="1"/>
    <col min="40" max="41" width="11.77734375" style="258" customWidth="1"/>
    <col min="42" max="43" width="11.88671875" style="258" hidden="1" customWidth="1"/>
    <col min="44" max="44" width="8.77734375" style="258" hidden="1" customWidth="1"/>
    <col min="45" max="45" width="11.44140625" style="258" hidden="1" customWidth="1"/>
    <col min="46" max="46" width="11" style="258" hidden="1" customWidth="1"/>
    <col min="47" max="47" width="9.5546875" style="258" hidden="1" customWidth="1"/>
    <col min="48" max="48" width="9.88671875" style="258" hidden="1" customWidth="1"/>
    <col min="49" max="49" width="9.44140625" style="259" hidden="1" customWidth="1"/>
    <col min="50" max="50" width="9.6640625" style="259" hidden="1" customWidth="1"/>
    <col min="51" max="51" width="8" style="259" hidden="1" customWidth="1"/>
    <col min="52" max="52" width="9.44140625" style="259" hidden="1" customWidth="1"/>
    <col min="53" max="53" width="8.21875" style="259" hidden="1" customWidth="1"/>
    <col min="54" max="54" width="7.5546875" style="259" hidden="1" customWidth="1"/>
    <col min="55" max="56" width="9.44140625" style="259" hidden="1" customWidth="1"/>
    <col min="57" max="57" width="12.44140625" style="259" hidden="1" customWidth="1"/>
    <col min="58" max="58" width="11.77734375" style="259" hidden="1" customWidth="1"/>
    <col min="59" max="59" width="9.44140625" style="259" hidden="1" customWidth="1"/>
    <col min="60" max="60" width="9.33203125" style="259" hidden="1" customWidth="1"/>
    <col min="61" max="61" width="11.6640625" style="259" hidden="1" customWidth="1"/>
    <col min="62" max="62" width="12.109375" style="259" hidden="1" customWidth="1"/>
    <col min="63" max="63" width="10.21875" style="259" hidden="1" customWidth="1"/>
    <col min="64" max="64" width="9.33203125" style="259" hidden="1" customWidth="1"/>
    <col min="65" max="65" width="12.109375" style="259" hidden="1" customWidth="1"/>
    <col min="66" max="66" width="11.88671875" style="259" hidden="1" customWidth="1"/>
    <col min="67" max="67" width="10.44140625" style="259" hidden="1" customWidth="1"/>
    <col min="68" max="68" width="9.33203125" style="259" hidden="1" customWidth="1"/>
    <col min="69" max="69" width="12" style="259" hidden="1" customWidth="1"/>
    <col min="70" max="70" width="12.44140625" style="259" hidden="1" customWidth="1"/>
    <col min="71" max="72" width="9.44140625" style="259" hidden="1" customWidth="1"/>
    <col min="73" max="73" width="11.77734375" style="259" hidden="1" customWidth="1"/>
    <col min="74" max="74" width="12.21875" style="259" hidden="1" customWidth="1"/>
    <col min="75" max="75" width="11.21875" style="259" hidden="1" customWidth="1"/>
    <col min="76" max="76" width="12.44140625" style="260" hidden="1" customWidth="1"/>
    <col min="77" max="77" width="13.5546875" style="261" hidden="1" customWidth="1"/>
    <col min="78" max="78" width="12.44140625" style="260" hidden="1" customWidth="1"/>
    <col min="79" max="79" width="12.44140625" style="262" hidden="1" customWidth="1"/>
    <col min="80" max="80" width="11.44140625" style="260" hidden="1" customWidth="1"/>
    <col min="81" max="81" width="13.44140625" style="260" hidden="1" customWidth="1"/>
    <col min="82" max="82" width="11.33203125" style="260" hidden="1" customWidth="1"/>
    <col min="83" max="83" width="12.21875" style="258" hidden="1" customWidth="1"/>
    <col min="84" max="84" width="7.6640625" style="258" hidden="1" customWidth="1"/>
    <col min="85" max="86" width="9.109375" style="258" hidden="1" customWidth="1"/>
    <col min="87" max="87" width="8.88671875" style="258" hidden="1" customWidth="1"/>
    <col min="88" max="88" width="9.88671875" style="258" hidden="1" customWidth="1"/>
    <col min="89" max="89" width="6.33203125" style="258" hidden="1" customWidth="1"/>
    <col min="90" max="90" width="7" style="258" hidden="1" customWidth="1"/>
    <col min="91" max="91" width="8.109375" style="258" hidden="1" customWidth="1"/>
    <col min="92" max="92" width="10.21875" style="260" hidden="1" customWidth="1"/>
    <col min="93" max="93" width="14.109375" style="260" hidden="1" customWidth="1"/>
    <col min="94" max="94" width="11.6640625" style="260" hidden="1" customWidth="1"/>
    <col min="95" max="95" width="10.109375" style="260" hidden="1" customWidth="1"/>
    <col min="96" max="96" width="9.21875" style="260" hidden="1" customWidth="1"/>
    <col min="97" max="97" width="10.109375" style="260" hidden="1" customWidth="1"/>
    <col min="98" max="98" width="9.33203125" style="260" hidden="1" customWidth="1"/>
    <col min="99" max="99" width="12.77734375" style="260" hidden="1" customWidth="1"/>
    <col min="100" max="100" width="10.5546875" style="260" hidden="1" customWidth="1"/>
    <col min="101" max="101" width="10.88671875" style="260" hidden="1" customWidth="1"/>
    <col min="102" max="102" width="10.21875" style="260" hidden="1" customWidth="1"/>
    <col min="103" max="103" width="10.88671875" style="260" hidden="1" customWidth="1"/>
    <col min="104" max="104" width="10.109375" style="260" hidden="1" customWidth="1"/>
    <col min="105" max="105" width="10.44140625" style="260" hidden="1" customWidth="1"/>
    <col min="106" max="106" width="1.21875" style="260" hidden="1" customWidth="1"/>
    <col min="107" max="107" width="11.88671875" style="260" hidden="1" customWidth="1"/>
    <col min="108" max="108" width="13.5546875" style="258" hidden="1" customWidth="1"/>
    <col min="109" max="109" width="9.109375" style="260" hidden="1" customWidth="1"/>
    <col min="110" max="110" width="11.33203125" style="260" hidden="1" customWidth="1"/>
    <col min="111" max="112" width="11.33203125" style="263" hidden="1" customWidth="1"/>
    <col min="113" max="113" width="9.5546875" style="262" hidden="1" customWidth="1"/>
    <col min="114" max="114" width="11.33203125" style="258" hidden="1" customWidth="1"/>
    <col min="115" max="115" width="9.5546875" style="258" hidden="1" customWidth="1"/>
    <col min="116" max="116" width="14.109375" style="258" hidden="1" customWidth="1"/>
    <col min="117" max="117" width="16.77734375" style="258" hidden="1" customWidth="1"/>
    <col min="118" max="118" width="12.44140625" style="258" hidden="1" customWidth="1"/>
    <col min="119" max="119" width="13.77734375" style="258" hidden="1" customWidth="1"/>
    <col min="120" max="120" width="9.109375" style="258" hidden="1" customWidth="1"/>
    <col min="121" max="121" width="15.6640625" style="258" hidden="1" customWidth="1"/>
    <col min="122" max="122" width="9.109375" style="258" hidden="1" customWidth="1"/>
    <col min="123" max="123" width="11.88671875" style="258" hidden="1" customWidth="1"/>
    <col min="124" max="124" width="9.109375" style="258" hidden="1" customWidth="1"/>
    <col min="125" max="130" width="9.21875" style="258" hidden="1" customWidth="1"/>
    <col min="131" max="131" width="11.77734375" style="258" hidden="1" customWidth="1"/>
    <col min="132" max="132" width="9.109375" style="258" hidden="1" customWidth="1"/>
    <col min="133" max="133" width="9.6640625" style="260" hidden="1" customWidth="1"/>
    <col min="134" max="134" width="9.109375" style="260" hidden="1" customWidth="1"/>
    <col min="135" max="135" width="10.44140625" style="260" customWidth="1"/>
    <col min="136" max="138" width="10.6640625" style="260" customWidth="1"/>
    <col min="139" max="139" width="12.88671875" style="260" customWidth="1"/>
    <col min="140" max="140" width="10.88671875" style="260" customWidth="1"/>
    <col min="141" max="141" width="9.109375" style="260" customWidth="1"/>
    <col min="142" max="142" width="10.109375" style="260" hidden="1" customWidth="1"/>
    <col min="143" max="16384" width="9.109375" style="260"/>
  </cols>
  <sheetData>
    <row r="1" spans="1:142" s="2" customFormat="1" ht="75.599999999999994" customHeight="1" x14ac:dyDescent="0.25">
      <c r="A1" s="1"/>
      <c r="C1" s="3"/>
      <c r="D1" s="3"/>
      <c r="E1" s="3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4"/>
      <c r="V1" s="4"/>
      <c r="W1" s="4"/>
      <c r="X1" s="4"/>
      <c r="Y1" s="5" t="s">
        <v>1</v>
      </c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6"/>
      <c r="EK1" s="6"/>
    </row>
    <row r="2" spans="1:142" s="60" customFormat="1" ht="45.6" customHeight="1" x14ac:dyDescent="0.35">
      <c r="A2" s="7"/>
      <c r="B2" s="7" t="s">
        <v>2</v>
      </c>
      <c r="C2" s="8" t="s">
        <v>3</v>
      </c>
      <c r="D2" s="9"/>
      <c r="E2" s="10" t="s">
        <v>4</v>
      </c>
      <c r="F2" s="10"/>
      <c r="G2" s="10"/>
      <c r="H2" s="10"/>
      <c r="I2" s="10"/>
      <c r="J2" s="10"/>
      <c r="K2" s="10"/>
      <c r="L2" s="10"/>
      <c r="M2" s="10"/>
      <c r="N2" s="11" t="s">
        <v>5</v>
      </c>
      <c r="O2" s="12" t="s">
        <v>6</v>
      </c>
      <c r="P2" s="13"/>
      <c r="Q2" s="13"/>
      <c r="R2" s="13"/>
      <c r="S2" s="14"/>
      <c r="T2" s="15" t="s">
        <v>5</v>
      </c>
      <c r="U2" s="16" t="s">
        <v>7</v>
      </c>
      <c r="V2" s="17"/>
      <c r="W2" s="17"/>
      <c r="X2" s="18"/>
      <c r="Y2" s="16" t="s">
        <v>8</v>
      </c>
      <c r="Z2" s="18"/>
      <c r="AA2" s="19" t="s">
        <v>9</v>
      </c>
      <c r="AB2" s="15" t="s">
        <v>10</v>
      </c>
      <c r="AC2" s="20" t="s">
        <v>11</v>
      </c>
      <c r="AD2" s="21"/>
      <c r="AE2" s="20" t="s">
        <v>12</v>
      </c>
      <c r="AF2" s="22"/>
      <c r="AG2" s="16" t="s">
        <v>13</v>
      </c>
      <c r="AH2" s="18"/>
      <c r="AI2" s="23" t="s">
        <v>14</v>
      </c>
      <c r="AJ2" s="24"/>
      <c r="AK2" s="24"/>
      <c r="AL2" s="24"/>
      <c r="AM2" s="25"/>
      <c r="AN2" s="19" t="s">
        <v>15</v>
      </c>
      <c r="AO2" s="19"/>
      <c r="AP2" s="26" t="s">
        <v>16</v>
      </c>
      <c r="AQ2" s="27"/>
      <c r="AR2" s="28"/>
      <c r="AS2" s="19" t="s">
        <v>17</v>
      </c>
      <c r="AT2" s="19"/>
      <c r="AU2" s="19"/>
      <c r="AV2" s="19"/>
      <c r="AW2" s="19"/>
      <c r="AX2" s="29" t="s">
        <v>18</v>
      </c>
      <c r="AY2" s="30"/>
      <c r="AZ2" s="30"/>
      <c r="BA2" s="30"/>
      <c r="BB2" s="31"/>
      <c r="BC2" s="32" t="s">
        <v>19</v>
      </c>
      <c r="BD2" s="33" t="s">
        <v>20</v>
      </c>
      <c r="BE2" s="34" t="s">
        <v>21</v>
      </c>
      <c r="BF2" s="35"/>
      <c r="BG2" s="35"/>
      <c r="BH2" s="36"/>
      <c r="BI2" s="37" t="s">
        <v>22</v>
      </c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9"/>
      <c r="BW2" s="40" t="s">
        <v>23</v>
      </c>
      <c r="BX2" s="41" t="s">
        <v>24</v>
      </c>
      <c r="BY2" s="33" t="s">
        <v>25</v>
      </c>
      <c r="BZ2" s="42" t="s">
        <v>26</v>
      </c>
      <c r="CA2" s="43" t="s">
        <v>27</v>
      </c>
      <c r="CB2" s="44" t="s">
        <v>28</v>
      </c>
      <c r="CC2" s="45"/>
      <c r="CD2" s="46"/>
      <c r="CE2" s="42" t="s">
        <v>29</v>
      </c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7" t="s">
        <v>30</v>
      </c>
      <c r="CR2" s="47" t="s">
        <v>31</v>
      </c>
      <c r="CS2" s="42" t="s">
        <v>32</v>
      </c>
      <c r="CT2" s="44" t="s">
        <v>33</v>
      </c>
      <c r="CU2" s="46"/>
      <c r="CV2" s="44" t="s">
        <v>34</v>
      </c>
      <c r="CW2" s="45"/>
      <c r="CX2" s="45"/>
      <c r="CY2" s="46"/>
      <c r="CZ2" s="48" t="s">
        <v>35</v>
      </c>
      <c r="DA2" s="44" t="s">
        <v>36</v>
      </c>
      <c r="DB2" s="46"/>
      <c r="DC2" s="49" t="s">
        <v>37</v>
      </c>
      <c r="DD2" s="50"/>
      <c r="DE2" s="51"/>
      <c r="DF2" s="52" t="s">
        <v>38</v>
      </c>
      <c r="DG2" s="52"/>
      <c r="DH2" s="52" t="s">
        <v>39</v>
      </c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 t="s">
        <v>40</v>
      </c>
      <c r="DV2" s="52"/>
      <c r="DW2" s="52"/>
      <c r="DX2" s="52"/>
      <c r="DY2" s="52"/>
      <c r="DZ2" s="52"/>
      <c r="EA2" s="53"/>
      <c r="EB2" s="53"/>
      <c r="EC2" s="54"/>
      <c r="ED2" s="54"/>
      <c r="EE2" s="31" t="s">
        <v>41</v>
      </c>
      <c r="EF2" s="55" t="s">
        <v>42</v>
      </c>
      <c r="EG2" s="55"/>
      <c r="EH2" s="55"/>
      <c r="EI2" s="56" t="s">
        <v>43</v>
      </c>
      <c r="EJ2" s="57" t="s">
        <v>44</v>
      </c>
      <c r="EK2" s="58"/>
      <c r="EL2" s="59" t="s">
        <v>45</v>
      </c>
    </row>
    <row r="3" spans="1:142" s="111" customFormat="1" ht="36.6" customHeight="1" x14ac:dyDescent="0.25">
      <c r="A3" s="61"/>
      <c r="B3" s="61"/>
      <c r="C3" s="62" t="s">
        <v>46</v>
      </c>
      <c r="D3" s="63" t="s">
        <v>47</v>
      </c>
      <c r="E3" s="64" t="s">
        <v>48</v>
      </c>
      <c r="F3" s="65"/>
      <c r="G3" s="65"/>
      <c r="H3" s="64" t="s">
        <v>49</v>
      </c>
      <c r="I3" s="65"/>
      <c r="J3" s="66"/>
      <c r="K3" s="10" t="s">
        <v>50</v>
      </c>
      <c r="L3" s="10"/>
      <c r="M3" s="10"/>
      <c r="N3" s="67"/>
      <c r="O3" s="12" t="s">
        <v>51</v>
      </c>
      <c r="P3" s="13"/>
      <c r="Q3" s="14"/>
      <c r="R3" s="12" t="s">
        <v>49</v>
      </c>
      <c r="S3" s="14"/>
      <c r="T3" s="68"/>
      <c r="U3" s="69"/>
      <c r="V3" s="70"/>
      <c r="W3" s="70"/>
      <c r="X3" s="71"/>
      <c r="Y3" s="69"/>
      <c r="Z3" s="71"/>
      <c r="AA3" s="19"/>
      <c r="AB3" s="68"/>
      <c r="AC3" s="72"/>
      <c r="AD3" s="73"/>
      <c r="AE3" s="72"/>
      <c r="AF3" s="74"/>
      <c r="AG3" s="69"/>
      <c r="AH3" s="71"/>
      <c r="AI3" s="75" t="s">
        <v>52</v>
      </c>
      <c r="AJ3" s="23" t="s">
        <v>53</v>
      </c>
      <c r="AK3" s="24"/>
      <c r="AL3" s="24"/>
      <c r="AM3" s="25"/>
      <c r="AN3" s="19"/>
      <c r="AO3" s="19"/>
      <c r="AP3" s="76"/>
      <c r="AQ3" s="77"/>
      <c r="AR3" s="78"/>
      <c r="AS3" s="19"/>
      <c r="AT3" s="19"/>
      <c r="AU3" s="19"/>
      <c r="AV3" s="19"/>
      <c r="AW3" s="19"/>
      <c r="AX3" s="79"/>
      <c r="AY3" s="80"/>
      <c r="AZ3" s="80"/>
      <c r="BA3" s="80"/>
      <c r="BB3" s="81"/>
      <c r="BC3" s="82"/>
      <c r="BD3" s="33"/>
      <c r="BE3" s="83"/>
      <c r="BF3" s="84"/>
      <c r="BG3" s="84"/>
      <c r="BH3" s="85"/>
      <c r="BI3" s="86" t="s">
        <v>54</v>
      </c>
      <c r="BJ3" s="87"/>
      <c r="BK3" s="87"/>
      <c r="BL3" s="88"/>
      <c r="BM3" s="86" t="s">
        <v>55</v>
      </c>
      <c r="BN3" s="87"/>
      <c r="BO3" s="87"/>
      <c r="BP3" s="88"/>
      <c r="BQ3" s="86" t="s">
        <v>56</v>
      </c>
      <c r="BR3" s="87"/>
      <c r="BS3" s="87"/>
      <c r="BT3" s="88"/>
      <c r="BU3" s="19" t="s">
        <v>57</v>
      </c>
      <c r="BV3" s="19"/>
      <c r="BW3" s="40"/>
      <c r="BX3" s="41"/>
      <c r="BY3" s="33"/>
      <c r="BZ3" s="42"/>
      <c r="CA3" s="43"/>
      <c r="CB3" s="89"/>
      <c r="CC3" s="90"/>
      <c r="CD3" s="91"/>
      <c r="CE3" s="92" t="s">
        <v>58</v>
      </c>
      <c r="CF3" s="93"/>
      <c r="CG3" s="93"/>
      <c r="CH3" s="93"/>
      <c r="CI3" s="93"/>
      <c r="CJ3" s="93"/>
      <c r="CK3" s="93"/>
      <c r="CL3" s="93"/>
      <c r="CM3" s="93"/>
      <c r="CN3" s="94"/>
      <c r="CO3" s="41" t="s">
        <v>59</v>
      </c>
      <c r="CP3" s="41" t="s">
        <v>60</v>
      </c>
      <c r="CQ3" s="95"/>
      <c r="CR3" s="95"/>
      <c r="CS3" s="42"/>
      <c r="CT3" s="89"/>
      <c r="CU3" s="91"/>
      <c r="CV3" s="41" t="s">
        <v>61</v>
      </c>
      <c r="CW3" s="41"/>
      <c r="CX3" s="41" t="s">
        <v>62</v>
      </c>
      <c r="CY3" s="41"/>
      <c r="CZ3" s="96"/>
      <c r="DA3" s="89"/>
      <c r="DB3" s="91"/>
      <c r="DC3" s="97" t="s">
        <v>52</v>
      </c>
      <c r="DD3" s="98" t="s">
        <v>53</v>
      </c>
      <c r="DE3" s="99" t="s">
        <v>63</v>
      </c>
      <c r="DF3" s="100" t="s">
        <v>52</v>
      </c>
      <c r="DG3" s="101" t="s">
        <v>53</v>
      </c>
      <c r="DH3" s="102" t="s">
        <v>64</v>
      </c>
      <c r="DI3" s="103" t="s">
        <v>65</v>
      </c>
      <c r="DJ3" s="103"/>
      <c r="DK3" s="103"/>
      <c r="DL3" s="104"/>
      <c r="DM3" s="104"/>
      <c r="DN3" s="104"/>
      <c r="DO3" s="104"/>
      <c r="DP3" s="104"/>
      <c r="DQ3" s="104"/>
      <c r="DR3" s="104"/>
      <c r="DS3" s="105" t="s">
        <v>66</v>
      </c>
      <c r="DT3" s="105"/>
      <c r="DU3" s="105" t="s">
        <v>67</v>
      </c>
      <c r="DV3" s="105"/>
      <c r="DW3" s="105" t="s">
        <v>68</v>
      </c>
      <c r="DX3" s="105"/>
      <c r="DY3" s="42" t="s">
        <v>69</v>
      </c>
      <c r="DZ3" s="42"/>
      <c r="EA3" s="106"/>
      <c r="EB3" s="106"/>
      <c r="EC3" s="104"/>
      <c r="ED3" s="104"/>
      <c r="EE3" s="107"/>
      <c r="EF3" s="108" t="s">
        <v>46</v>
      </c>
      <c r="EG3" s="108" t="s">
        <v>47</v>
      </c>
      <c r="EH3" s="108" t="s">
        <v>70</v>
      </c>
      <c r="EI3" s="109"/>
      <c r="EJ3" s="110"/>
      <c r="EK3" s="58"/>
      <c r="EL3" s="59"/>
    </row>
    <row r="4" spans="1:142" s="111" customFormat="1" ht="48.6" customHeight="1" x14ac:dyDescent="0.25">
      <c r="A4" s="112"/>
      <c r="B4" s="112"/>
      <c r="C4" s="113" t="s">
        <v>53</v>
      </c>
      <c r="D4" s="114" t="s">
        <v>53</v>
      </c>
      <c r="E4" s="63" t="s">
        <v>52</v>
      </c>
      <c r="F4" s="63" t="s">
        <v>53</v>
      </c>
      <c r="G4" s="63" t="s">
        <v>63</v>
      </c>
      <c r="H4" s="63" t="s">
        <v>52</v>
      </c>
      <c r="I4" s="63" t="s">
        <v>53</v>
      </c>
      <c r="J4" s="63" t="s">
        <v>63</v>
      </c>
      <c r="K4" s="115" t="s">
        <v>52</v>
      </c>
      <c r="L4" s="115" t="s">
        <v>53</v>
      </c>
      <c r="M4" s="115" t="s">
        <v>63</v>
      </c>
      <c r="N4" s="116"/>
      <c r="O4" s="117" t="s">
        <v>52</v>
      </c>
      <c r="P4" s="117" t="s">
        <v>53</v>
      </c>
      <c r="Q4" s="118" t="s">
        <v>71</v>
      </c>
      <c r="R4" s="119" t="s">
        <v>52</v>
      </c>
      <c r="S4" s="119" t="s">
        <v>53</v>
      </c>
      <c r="T4" s="120"/>
      <c r="U4" s="119" t="s">
        <v>52</v>
      </c>
      <c r="V4" s="121" t="s">
        <v>53</v>
      </c>
      <c r="W4" s="121" t="s">
        <v>63</v>
      </c>
      <c r="X4" s="121" t="s">
        <v>72</v>
      </c>
      <c r="Y4" s="121" t="s">
        <v>52</v>
      </c>
      <c r="Z4" s="121" t="s">
        <v>53</v>
      </c>
      <c r="AA4" s="19"/>
      <c r="AB4" s="120"/>
      <c r="AC4" s="122" t="s">
        <v>52</v>
      </c>
      <c r="AD4" s="122" t="s">
        <v>53</v>
      </c>
      <c r="AE4" s="122" t="s">
        <v>52</v>
      </c>
      <c r="AF4" s="122" t="s">
        <v>53</v>
      </c>
      <c r="AG4" s="118" t="s">
        <v>52</v>
      </c>
      <c r="AH4" s="118" t="s">
        <v>53</v>
      </c>
      <c r="AI4" s="75"/>
      <c r="AJ4" s="118" t="s">
        <v>67</v>
      </c>
      <c r="AK4" s="118" t="s">
        <v>68</v>
      </c>
      <c r="AL4" s="118" t="s">
        <v>69</v>
      </c>
      <c r="AM4" s="118" t="s">
        <v>73</v>
      </c>
      <c r="AN4" s="123" t="s">
        <v>52</v>
      </c>
      <c r="AO4" s="123" t="s">
        <v>53</v>
      </c>
      <c r="AP4" s="124" t="s">
        <v>74</v>
      </c>
      <c r="AQ4" s="124" t="s">
        <v>75</v>
      </c>
      <c r="AR4" s="124" t="s">
        <v>70</v>
      </c>
      <c r="AS4" s="125" t="s">
        <v>46</v>
      </c>
      <c r="AT4" s="125" t="s">
        <v>75</v>
      </c>
      <c r="AU4" s="124" t="s">
        <v>47</v>
      </c>
      <c r="AV4" s="126" t="s">
        <v>76</v>
      </c>
      <c r="AW4" s="127" t="s">
        <v>70</v>
      </c>
      <c r="AX4" s="128" t="s">
        <v>76</v>
      </c>
      <c r="AY4" s="128" t="s">
        <v>75</v>
      </c>
      <c r="AZ4" s="128" t="s">
        <v>77</v>
      </c>
      <c r="BA4" s="128" t="s">
        <v>78</v>
      </c>
      <c r="BB4" s="128" t="s">
        <v>79</v>
      </c>
      <c r="BC4" s="127"/>
      <c r="BD4" s="127"/>
      <c r="BE4" s="127" t="s">
        <v>52</v>
      </c>
      <c r="BF4" s="127" t="s">
        <v>80</v>
      </c>
      <c r="BG4" s="127" t="s">
        <v>63</v>
      </c>
      <c r="BH4" s="127" t="s">
        <v>81</v>
      </c>
      <c r="BI4" s="127" t="s">
        <v>52</v>
      </c>
      <c r="BJ4" s="127" t="s">
        <v>53</v>
      </c>
      <c r="BK4" s="127" t="s">
        <v>63</v>
      </c>
      <c r="BL4" s="127" t="s">
        <v>82</v>
      </c>
      <c r="BM4" s="127" t="s">
        <v>52</v>
      </c>
      <c r="BN4" s="127" t="s">
        <v>53</v>
      </c>
      <c r="BO4" s="127" t="s">
        <v>63</v>
      </c>
      <c r="BP4" s="127" t="s">
        <v>82</v>
      </c>
      <c r="BQ4" s="127" t="s">
        <v>52</v>
      </c>
      <c r="BR4" s="127" t="s">
        <v>53</v>
      </c>
      <c r="BS4" s="127" t="s">
        <v>63</v>
      </c>
      <c r="BT4" s="127" t="s">
        <v>83</v>
      </c>
      <c r="BU4" s="125" t="s">
        <v>52</v>
      </c>
      <c r="BV4" s="125" t="s">
        <v>53</v>
      </c>
      <c r="BW4" s="40"/>
      <c r="BX4" s="41"/>
      <c r="BY4" s="33"/>
      <c r="BZ4" s="42"/>
      <c r="CA4" s="43"/>
      <c r="CB4" s="100" t="s">
        <v>52</v>
      </c>
      <c r="CC4" s="129" t="s">
        <v>53</v>
      </c>
      <c r="CD4" s="130" t="s">
        <v>84</v>
      </c>
      <c r="CE4" s="129" t="s">
        <v>85</v>
      </c>
      <c r="CF4" s="131" t="s">
        <v>86</v>
      </c>
      <c r="CG4" s="131" t="s">
        <v>87</v>
      </c>
      <c r="CH4" s="131" t="s">
        <v>88</v>
      </c>
      <c r="CI4" s="131" t="s">
        <v>89</v>
      </c>
      <c r="CJ4" s="131" t="s">
        <v>90</v>
      </c>
      <c r="CK4" s="131" t="s">
        <v>91</v>
      </c>
      <c r="CL4" s="131" t="s">
        <v>92</v>
      </c>
      <c r="CM4" s="131" t="s">
        <v>93</v>
      </c>
      <c r="CN4" s="129" t="s">
        <v>81</v>
      </c>
      <c r="CO4" s="41"/>
      <c r="CP4" s="41"/>
      <c r="CQ4" s="129" t="s">
        <v>63</v>
      </c>
      <c r="CR4" s="129" t="s">
        <v>94</v>
      </c>
      <c r="CS4" s="42"/>
      <c r="CT4" s="129" t="s">
        <v>95</v>
      </c>
      <c r="CU4" s="129" t="s">
        <v>96</v>
      </c>
      <c r="CV4" s="129" t="s">
        <v>52</v>
      </c>
      <c r="CW4" s="132" t="s">
        <v>53</v>
      </c>
      <c r="CX4" s="129" t="s">
        <v>52</v>
      </c>
      <c r="CY4" s="129" t="s">
        <v>53</v>
      </c>
      <c r="CZ4" s="132" t="s">
        <v>96</v>
      </c>
      <c r="DA4" s="129" t="s">
        <v>95</v>
      </c>
      <c r="DB4" s="114" t="s">
        <v>96</v>
      </c>
      <c r="DC4" s="114" t="s">
        <v>95</v>
      </c>
      <c r="DD4" s="133" t="s">
        <v>95</v>
      </c>
      <c r="DE4" s="134"/>
      <c r="DF4" s="133"/>
      <c r="DG4" s="135"/>
      <c r="DH4" s="103"/>
      <c r="DI4" s="135" t="s">
        <v>95</v>
      </c>
      <c r="DJ4" s="129" t="s">
        <v>96</v>
      </c>
      <c r="DK4" s="129" t="s">
        <v>97</v>
      </c>
      <c r="DL4" s="104" t="s">
        <v>98</v>
      </c>
      <c r="DM4" s="104" t="s">
        <v>99</v>
      </c>
      <c r="DN4" s="104" t="s">
        <v>100</v>
      </c>
      <c r="DO4" s="104" t="s">
        <v>101</v>
      </c>
      <c r="DP4" s="104"/>
      <c r="DQ4" s="136" t="s">
        <v>102</v>
      </c>
      <c r="DR4" s="104"/>
      <c r="DS4" s="137" t="s">
        <v>103</v>
      </c>
      <c r="DT4" s="137" t="s">
        <v>104</v>
      </c>
      <c r="DU4" s="131" t="s">
        <v>95</v>
      </c>
      <c r="DV4" s="131" t="s">
        <v>96</v>
      </c>
      <c r="DW4" s="131" t="s">
        <v>95</v>
      </c>
      <c r="DX4" s="131" t="s">
        <v>96</v>
      </c>
      <c r="DY4" s="138" t="s">
        <v>105</v>
      </c>
      <c r="DZ4" s="138" t="s">
        <v>96</v>
      </c>
      <c r="EA4" s="136"/>
      <c r="EB4" s="136"/>
      <c r="EC4" s="104"/>
      <c r="ED4" s="104"/>
      <c r="EE4" s="107"/>
      <c r="EF4" s="139"/>
      <c r="EG4" s="139"/>
      <c r="EH4" s="139"/>
      <c r="EI4" s="140"/>
      <c r="EJ4" s="141"/>
      <c r="EK4" s="142"/>
      <c r="EL4" s="143"/>
    </row>
    <row r="5" spans="1:142" s="174" customFormat="1" ht="34.950000000000003" customHeight="1" x14ac:dyDescent="0.25">
      <c r="A5" s="144">
        <v>1</v>
      </c>
      <c r="B5" s="145" t="s">
        <v>106</v>
      </c>
      <c r="C5" s="146">
        <v>1240</v>
      </c>
      <c r="D5" s="147"/>
      <c r="E5" s="148">
        <v>6000</v>
      </c>
      <c r="F5" s="146">
        <v>6000</v>
      </c>
      <c r="G5" s="147">
        <f t="shared" ref="G5:G25" si="0">F5/E5*100</f>
        <v>100</v>
      </c>
      <c r="H5" s="147">
        <v>3352</v>
      </c>
      <c r="I5" s="146">
        <v>3352</v>
      </c>
      <c r="J5" s="147">
        <f>I5/H5*100</f>
        <v>100</v>
      </c>
      <c r="K5" s="147">
        <v>1400</v>
      </c>
      <c r="L5" s="146">
        <v>400</v>
      </c>
      <c r="M5" s="147">
        <f>L5/K5*100</f>
        <v>28.571428571428569</v>
      </c>
      <c r="N5" s="147">
        <v>7</v>
      </c>
      <c r="O5" s="149">
        <v>1400</v>
      </c>
      <c r="P5" s="150">
        <v>400</v>
      </c>
      <c r="Q5" s="150">
        <v>589</v>
      </c>
      <c r="R5" s="147">
        <v>3352</v>
      </c>
      <c r="S5" s="150">
        <v>1636</v>
      </c>
      <c r="T5" s="151">
        <v>1</v>
      </c>
      <c r="U5" s="152">
        <f>4994+200</f>
        <v>5194</v>
      </c>
      <c r="V5" s="153">
        <v>5194</v>
      </c>
      <c r="W5" s="153">
        <f t="shared" ref="W5:W22" si="1">V5/U5*100</f>
        <v>100</v>
      </c>
      <c r="X5" s="153">
        <f t="shared" ref="X5:X21" si="2">V5-EL5</f>
        <v>0</v>
      </c>
      <c r="Y5" s="153">
        <v>775</v>
      </c>
      <c r="Z5" s="153">
        <v>775</v>
      </c>
      <c r="AA5" s="153">
        <v>30</v>
      </c>
      <c r="AB5" s="154">
        <v>7</v>
      </c>
      <c r="AC5" s="150"/>
      <c r="AD5" s="153"/>
      <c r="AE5" s="153">
        <v>830</v>
      </c>
      <c r="AF5" s="153">
        <v>830</v>
      </c>
      <c r="AG5" s="155">
        <v>20</v>
      </c>
      <c r="AH5" s="155">
        <v>20</v>
      </c>
      <c r="AI5" s="155"/>
      <c r="AJ5" s="155"/>
      <c r="AK5" s="155"/>
      <c r="AL5" s="155"/>
      <c r="AM5" s="155"/>
      <c r="AN5" s="155">
        <v>1500</v>
      </c>
      <c r="AO5" s="155">
        <v>1628</v>
      </c>
      <c r="AP5" s="154"/>
      <c r="AQ5" s="154"/>
      <c r="AR5" s="154"/>
      <c r="AS5" s="154"/>
      <c r="AT5" s="154"/>
      <c r="AU5" s="154"/>
      <c r="AV5" s="156"/>
      <c r="AW5" s="156"/>
      <c r="AX5" s="156"/>
      <c r="AY5" s="156"/>
      <c r="AZ5" s="156"/>
      <c r="BA5" s="156"/>
      <c r="BB5" s="156"/>
      <c r="BC5" s="156"/>
      <c r="BD5" s="156"/>
      <c r="BE5" s="157"/>
      <c r="BF5" s="157"/>
      <c r="BG5" s="158"/>
      <c r="BH5" s="157"/>
      <c r="BI5" s="157"/>
      <c r="BJ5" s="157"/>
      <c r="BK5" s="159"/>
      <c r="BL5" s="158"/>
      <c r="BM5" s="157"/>
      <c r="BN5" s="157"/>
      <c r="BO5" s="158"/>
      <c r="BP5" s="158"/>
      <c r="BQ5" s="157"/>
      <c r="BR5" s="157"/>
      <c r="BS5" s="160"/>
      <c r="BT5" s="158"/>
      <c r="BU5" s="161"/>
      <c r="BV5" s="157"/>
      <c r="BW5" s="162"/>
      <c r="BX5" s="155"/>
      <c r="BY5" s="163"/>
      <c r="BZ5" s="155"/>
      <c r="CA5" s="150"/>
      <c r="CB5" s="163"/>
      <c r="CC5" s="154"/>
      <c r="CD5" s="154"/>
      <c r="CE5" s="155"/>
      <c r="CF5" s="164"/>
      <c r="CG5" s="164"/>
      <c r="CH5" s="164"/>
      <c r="CI5" s="164"/>
      <c r="CJ5" s="164"/>
      <c r="CK5" s="164"/>
      <c r="CL5" s="164"/>
      <c r="CM5" s="164"/>
      <c r="CN5" s="163"/>
      <c r="CO5" s="154"/>
      <c r="CP5" s="165"/>
      <c r="CQ5" s="166"/>
      <c r="CR5" s="154"/>
      <c r="CS5" s="154"/>
      <c r="CT5" s="154"/>
      <c r="CU5" s="154"/>
      <c r="CV5" s="163"/>
      <c r="CW5" s="154"/>
      <c r="CX5" s="163"/>
      <c r="CY5" s="154"/>
      <c r="CZ5" s="154"/>
      <c r="DA5" s="154"/>
      <c r="DB5" s="154"/>
      <c r="DC5" s="163"/>
      <c r="DD5" s="155"/>
      <c r="DE5" s="166"/>
      <c r="DF5" s="163"/>
      <c r="DG5" s="167"/>
      <c r="DH5" s="168"/>
      <c r="DI5" s="150"/>
      <c r="DJ5" s="155"/>
      <c r="DK5" s="169"/>
      <c r="DL5" s="170"/>
      <c r="DM5" s="170"/>
      <c r="DN5" s="170"/>
      <c r="DO5" s="170"/>
      <c r="DP5" s="170"/>
      <c r="DQ5" s="155"/>
      <c r="DR5" s="170"/>
      <c r="DS5" s="155"/>
      <c r="DT5" s="155"/>
      <c r="DU5" s="155"/>
      <c r="DV5" s="155"/>
      <c r="DW5" s="125"/>
      <c r="DX5" s="125"/>
      <c r="DY5" s="125"/>
      <c r="DZ5" s="125"/>
      <c r="EA5" s="171"/>
      <c r="EB5" s="171"/>
      <c r="EC5" s="172"/>
      <c r="ED5" s="172"/>
      <c r="EE5" s="154"/>
      <c r="EF5" s="154">
        <v>1500</v>
      </c>
      <c r="EG5" s="154"/>
      <c r="EH5" s="154"/>
      <c r="EI5" s="156"/>
      <c r="EJ5" s="154"/>
      <c r="EK5" s="173"/>
      <c r="EL5" s="153">
        <v>5194</v>
      </c>
    </row>
    <row r="6" spans="1:142" s="174" customFormat="1" ht="34.950000000000003" customHeight="1" x14ac:dyDescent="0.25">
      <c r="A6" s="144">
        <v>2</v>
      </c>
      <c r="B6" s="145" t="s">
        <v>107</v>
      </c>
      <c r="C6" s="146"/>
      <c r="D6" s="147"/>
      <c r="E6" s="148">
        <v>986</v>
      </c>
      <c r="F6" s="146">
        <v>986</v>
      </c>
      <c r="G6" s="147">
        <f t="shared" si="0"/>
        <v>100</v>
      </c>
      <c r="H6" s="147"/>
      <c r="I6" s="146"/>
      <c r="J6" s="147"/>
      <c r="K6" s="147"/>
      <c r="L6" s="146"/>
      <c r="M6" s="147"/>
      <c r="N6" s="147"/>
      <c r="O6" s="149"/>
      <c r="P6" s="150"/>
      <c r="Q6" s="150"/>
      <c r="R6" s="147"/>
      <c r="S6" s="150"/>
      <c r="T6" s="151"/>
      <c r="U6" s="152">
        <v>906</v>
      </c>
      <c r="V6" s="150">
        <v>906</v>
      </c>
      <c r="W6" s="153">
        <f t="shared" si="1"/>
        <v>100</v>
      </c>
      <c r="X6" s="153">
        <f t="shared" si="2"/>
        <v>0</v>
      </c>
      <c r="Y6" s="153"/>
      <c r="Z6" s="153"/>
      <c r="AA6" s="153"/>
      <c r="AB6" s="154"/>
      <c r="AC6" s="150"/>
      <c r="AD6" s="153"/>
      <c r="AE6" s="153"/>
      <c r="AF6" s="153"/>
      <c r="AG6" s="155">
        <v>80</v>
      </c>
      <c r="AH6" s="155">
        <v>30</v>
      </c>
      <c r="AI6" s="124"/>
      <c r="AJ6" s="124"/>
      <c r="AK6" s="124"/>
      <c r="AL6" s="124"/>
      <c r="AM6" s="124"/>
      <c r="AN6" s="124"/>
      <c r="AO6" s="124"/>
      <c r="AP6" s="175"/>
      <c r="AQ6" s="175"/>
      <c r="AR6" s="175"/>
      <c r="AS6" s="176"/>
      <c r="AT6" s="176"/>
      <c r="AU6" s="175"/>
      <c r="AV6" s="177"/>
      <c r="AW6" s="178"/>
      <c r="AX6" s="178"/>
      <c r="AY6" s="178"/>
      <c r="AZ6" s="178"/>
      <c r="BA6" s="178"/>
      <c r="BB6" s="178"/>
      <c r="BC6" s="178"/>
      <c r="BD6" s="178"/>
      <c r="BE6" s="179"/>
      <c r="BF6" s="180"/>
      <c r="BG6" s="159"/>
      <c r="BH6" s="157"/>
      <c r="BI6" s="179"/>
      <c r="BJ6" s="179"/>
      <c r="BK6" s="159"/>
      <c r="BL6" s="158"/>
      <c r="BM6" s="179"/>
      <c r="BN6" s="179"/>
      <c r="BO6" s="159"/>
      <c r="BP6" s="158"/>
      <c r="BQ6" s="179"/>
      <c r="BR6" s="179"/>
      <c r="BS6" s="160"/>
      <c r="BT6" s="158"/>
      <c r="BU6" s="181"/>
      <c r="BV6" s="179"/>
      <c r="BW6" s="162"/>
      <c r="BX6" s="155"/>
      <c r="BY6" s="163"/>
      <c r="BZ6" s="155"/>
      <c r="CA6" s="150"/>
      <c r="CB6" s="163"/>
      <c r="CC6" s="154"/>
      <c r="CD6" s="154"/>
      <c r="CE6" s="155"/>
      <c r="CF6" s="182"/>
      <c r="CG6" s="182"/>
      <c r="CH6" s="182"/>
      <c r="CI6" s="182"/>
      <c r="CJ6" s="182"/>
      <c r="CK6" s="182"/>
      <c r="CL6" s="182"/>
      <c r="CM6" s="182"/>
      <c r="CN6" s="163"/>
      <c r="CO6" s="154"/>
      <c r="CP6" s="165"/>
      <c r="CQ6" s="166"/>
      <c r="CR6" s="154"/>
      <c r="CS6" s="154"/>
      <c r="CT6" s="154"/>
      <c r="CU6" s="154"/>
      <c r="CV6" s="163"/>
      <c r="CW6" s="154"/>
      <c r="CX6" s="163"/>
      <c r="CY6" s="154"/>
      <c r="CZ6" s="154"/>
      <c r="DA6" s="154"/>
      <c r="DB6" s="154"/>
      <c r="DC6" s="163"/>
      <c r="DD6" s="155"/>
      <c r="DE6" s="166"/>
      <c r="DF6" s="163"/>
      <c r="DG6" s="167"/>
      <c r="DH6" s="168"/>
      <c r="DI6" s="150"/>
      <c r="DJ6" s="155"/>
      <c r="DK6" s="169"/>
      <c r="DL6" s="170"/>
      <c r="DM6" s="170"/>
      <c r="DN6" s="170"/>
      <c r="DO6" s="170"/>
      <c r="DP6" s="170"/>
      <c r="DQ6" s="155"/>
      <c r="DR6" s="170"/>
      <c r="DS6" s="155"/>
      <c r="DT6" s="155"/>
      <c r="DU6" s="155"/>
      <c r="DV6" s="155"/>
      <c r="DW6" s="125"/>
      <c r="DX6" s="125"/>
      <c r="DY6" s="125"/>
      <c r="DZ6" s="125"/>
      <c r="EA6" s="171"/>
      <c r="EB6" s="171"/>
      <c r="EC6" s="172"/>
      <c r="ED6" s="172"/>
      <c r="EE6" s="154"/>
      <c r="EF6" s="154"/>
      <c r="EG6" s="154"/>
      <c r="EH6" s="154"/>
      <c r="EI6" s="156"/>
      <c r="EJ6" s="154"/>
      <c r="EK6" s="173"/>
      <c r="EL6" s="150">
        <v>906</v>
      </c>
    </row>
    <row r="7" spans="1:142" s="174" customFormat="1" ht="34.950000000000003" customHeight="1" x14ac:dyDescent="0.25">
      <c r="A7" s="144">
        <v>3</v>
      </c>
      <c r="B7" s="145" t="s">
        <v>108</v>
      </c>
      <c r="C7" s="146">
        <v>376</v>
      </c>
      <c r="D7" s="147"/>
      <c r="E7" s="148">
        <v>1500</v>
      </c>
      <c r="F7" s="146">
        <v>1500</v>
      </c>
      <c r="G7" s="147">
        <f t="shared" si="0"/>
        <v>100</v>
      </c>
      <c r="H7" s="147">
        <v>1351</v>
      </c>
      <c r="I7" s="146">
        <v>1351</v>
      </c>
      <c r="J7" s="147">
        <f t="shared" ref="J7:J23" si="3">I7/H7*100</f>
        <v>100</v>
      </c>
      <c r="K7" s="147">
        <v>362</v>
      </c>
      <c r="L7" s="146">
        <v>362</v>
      </c>
      <c r="M7" s="147">
        <f t="shared" ref="M7:M32" si="4">L7/K7*100</f>
        <v>100</v>
      </c>
      <c r="N7" s="147">
        <v>10</v>
      </c>
      <c r="O7" s="149">
        <v>362</v>
      </c>
      <c r="P7" s="150">
        <v>362</v>
      </c>
      <c r="Q7" s="150"/>
      <c r="R7" s="147">
        <v>1351</v>
      </c>
      <c r="S7" s="150">
        <v>163</v>
      </c>
      <c r="T7" s="151"/>
      <c r="U7" s="152">
        <f>1134+200</f>
        <v>1334</v>
      </c>
      <c r="V7" s="153">
        <v>1334</v>
      </c>
      <c r="W7" s="169">
        <f t="shared" si="1"/>
        <v>100</v>
      </c>
      <c r="X7" s="153">
        <f t="shared" si="2"/>
        <v>0</v>
      </c>
      <c r="Y7" s="153">
        <v>173</v>
      </c>
      <c r="Z7" s="153">
        <v>173</v>
      </c>
      <c r="AA7" s="153"/>
      <c r="AB7" s="154"/>
      <c r="AC7" s="150"/>
      <c r="AD7" s="153"/>
      <c r="AE7" s="153">
        <v>300</v>
      </c>
      <c r="AF7" s="153">
        <v>300</v>
      </c>
      <c r="AG7" s="155"/>
      <c r="AH7" s="155"/>
      <c r="AI7" s="169"/>
      <c r="AJ7" s="169"/>
      <c r="AK7" s="169"/>
      <c r="AL7" s="169"/>
      <c r="AM7" s="169"/>
      <c r="AN7" s="169">
        <v>750</v>
      </c>
      <c r="AO7" s="169">
        <v>750</v>
      </c>
      <c r="AP7" s="169"/>
      <c r="AQ7" s="169"/>
      <c r="AR7" s="169"/>
      <c r="AS7" s="169"/>
      <c r="AT7" s="169"/>
      <c r="AU7" s="169"/>
      <c r="AV7" s="158"/>
      <c r="AW7" s="183"/>
      <c r="AX7" s="183"/>
      <c r="AY7" s="183"/>
      <c r="AZ7" s="183"/>
      <c r="BA7" s="183"/>
      <c r="BB7" s="183"/>
      <c r="BC7" s="183"/>
      <c r="BD7" s="183"/>
      <c r="BE7" s="158"/>
      <c r="BF7" s="158"/>
      <c r="BG7" s="158"/>
      <c r="BH7" s="157"/>
      <c r="BI7" s="158"/>
      <c r="BJ7" s="158"/>
      <c r="BK7" s="158"/>
      <c r="BL7" s="158"/>
      <c r="BM7" s="158"/>
      <c r="BN7" s="158"/>
      <c r="BO7" s="159"/>
      <c r="BP7" s="158"/>
      <c r="BQ7" s="158"/>
      <c r="BR7" s="158"/>
      <c r="BS7" s="160"/>
      <c r="BT7" s="158"/>
      <c r="BU7" s="184"/>
      <c r="BV7" s="158"/>
      <c r="BW7" s="162"/>
      <c r="BX7" s="155"/>
      <c r="BY7" s="163"/>
      <c r="BZ7" s="155"/>
      <c r="CA7" s="150"/>
      <c r="CB7" s="163"/>
      <c r="CC7" s="154"/>
      <c r="CD7" s="154"/>
      <c r="CE7" s="155"/>
      <c r="CF7" s="182"/>
      <c r="CG7" s="182"/>
      <c r="CH7" s="182"/>
      <c r="CI7" s="182"/>
      <c r="CJ7" s="182"/>
      <c r="CK7" s="182"/>
      <c r="CL7" s="182"/>
      <c r="CM7" s="182"/>
      <c r="CN7" s="163"/>
      <c r="CO7" s="154"/>
      <c r="CP7" s="165"/>
      <c r="CQ7" s="166"/>
      <c r="CR7" s="154"/>
      <c r="CS7" s="154"/>
      <c r="CT7" s="154"/>
      <c r="CU7" s="154"/>
      <c r="CV7" s="163"/>
      <c r="CW7" s="154"/>
      <c r="CX7" s="163"/>
      <c r="CY7" s="154"/>
      <c r="CZ7" s="154"/>
      <c r="DA7" s="154"/>
      <c r="DB7" s="154"/>
      <c r="DC7" s="163"/>
      <c r="DD7" s="155"/>
      <c r="DE7" s="166"/>
      <c r="DF7" s="163"/>
      <c r="DG7" s="154"/>
      <c r="DH7" s="168"/>
      <c r="DI7" s="185"/>
      <c r="DJ7" s="155"/>
      <c r="DK7" s="155"/>
      <c r="DL7" s="170"/>
      <c r="DM7" s="170"/>
      <c r="DN7" s="170"/>
      <c r="DO7" s="170"/>
      <c r="DP7" s="170"/>
      <c r="DQ7" s="155"/>
      <c r="DR7" s="170"/>
      <c r="DS7" s="155"/>
      <c r="DT7" s="155"/>
      <c r="DU7" s="155"/>
      <c r="DV7" s="155"/>
      <c r="DW7" s="125"/>
      <c r="DX7" s="125"/>
      <c r="DY7" s="125"/>
      <c r="DZ7" s="125"/>
      <c r="EA7" s="171"/>
      <c r="EB7" s="171"/>
      <c r="EC7" s="172"/>
      <c r="ED7" s="172"/>
      <c r="EE7" s="154"/>
      <c r="EF7" s="154"/>
      <c r="EG7" s="154"/>
      <c r="EH7" s="154"/>
      <c r="EI7" s="156"/>
      <c r="EJ7" s="154"/>
      <c r="EK7" s="173"/>
      <c r="EL7" s="153">
        <v>1334</v>
      </c>
    </row>
    <row r="8" spans="1:142" s="174" customFormat="1" ht="34.950000000000003" customHeight="1" x14ac:dyDescent="0.25">
      <c r="A8" s="144">
        <v>4</v>
      </c>
      <c r="B8" s="186" t="s">
        <v>109</v>
      </c>
      <c r="C8" s="146">
        <v>130</v>
      </c>
      <c r="D8" s="147"/>
      <c r="E8" s="148">
        <v>670</v>
      </c>
      <c r="F8" s="146">
        <v>670</v>
      </c>
      <c r="G8" s="147">
        <f t="shared" si="0"/>
        <v>100</v>
      </c>
      <c r="H8" s="147">
        <v>1031</v>
      </c>
      <c r="I8" s="146">
        <v>1031</v>
      </c>
      <c r="J8" s="147">
        <f t="shared" si="3"/>
        <v>100</v>
      </c>
      <c r="K8" s="147">
        <v>270</v>
      </c>
      <c r="L8" s="146"/>
      <c r="M8" s="147"/>
      <c r="N8" s="147">
        <v>3</v>
      </c>
      <c r="O8" s="149">
        <v>270</v>
      </c>
      <c r="P8" s="150"/>
      <c r="Q8" s="150"/>
      <c r="R8" s="147">
        <v>1031</v>
      </c>
      <c r="S8" s="150">
        <v>40</v>
      </c>
      <c r="T8" s="151"/>
      <c r="U8" s="152">
        <f>447+90</f>
        <v>537</v>
      </c>
      <c r="V8" s="153">
        <v>537</v>
      </c>
      <c r="W8" s="153">
        <f t="shared" si="1"/>
        <v>100</v>
      </c>
      <c r="X8" s="153">
        <f t="shared" si="2"/>
        <v>0</v>
      </c>
      <c r="Y8" s="153">
        <f>218+110</f>
        <v>328</v>
      </c>
      <c r="Z8" s="153">
        <v>328</v>
      </c>
      <c r="AA8" s="153"/>
      <c r="AB8" s="154"/>
      <c r="AC8" s="150"/>
      <c r="AD8" s="153"/>
      <c r="AE8" s="153"/>
      <c r="AF8" s="153"/>
      <c r="AG8" s="155">
        <v>40</v>
      </c>
      <c r="AH8" s="155">
        <v>40</v>
      </c>
      <c r="AI8" s="169"/>
      <c r="AJ8" s="169"/>
      <c r="AK8" s="169"/>
      <c r="AL8" s="169"/>
      <c r="AM8" s="169"/>
      <c r="AN8" s="169">
        <v>185</v>
      </c>
      <c r="AO8" s="169">
        <v>185</v>
      </c>
      <c r="AP8" s="166"/>
      <c r="AQ8" s="166"/>
      <c r="AR8" s="166"/>
      <c r="AS8" s="166"/>
      <c r="AT8" s="166"/>
      <c r="AU8" s="166"/>
      <c r="AV8" s="183"/>
      <c r="AW8" s="183"/>
      <c r="AX8" s="183"/>
      <c r="AY8" s="183"/>
      <c r="AZ8" s="183"/>
      <c r="BA8" s="183"/>
      <c r="BB8" s="183"/>
      <c r="BC8" s="183"/>
      <c r="BD8" s="183"/>
      <c r="BE8" s="158"/>
      <c r="BF8" s="158"/>
      <c r="BG8" s="158"/>
      <c r="BH8" s="157"/>
      <c r="BI8" s="158"/>
      <c r="BJ8" s="158"/>
      <c r="BK8" s="159"/>
      <c r="BL8" s="158"/>
      <c r="BM8" s="158"/>
      <c r="BN8" s="158"/>
      <c r="BO8" s="159"/>
      <c r="BP8" s="158"/>
      <c r="BQ8" s="158"/>
      <c r="BR8" s="158"/>
      <c r="BS8" s="160"/>
      <c r="BT8" s="158"/>
      <c r="BU8" s="184"/>
      <c r="BV8" s="158"/>
      <c r="BW8" s="162"/>
      <c r="BX8" s="155"/>
      <c r="BY8" s="163"/>
      <c r="BZ8" s="155"/>
      <c r="CA8" s="150"/>
      <c r="CB8" s="163"/>
      <c r="CC8" s="154"/>
      <c r="CD8" s="154"/>
      <c r="CE8" s="155"/>
      <c r="CF8" s="182"/>
      <c r="CG8" s="182"/>
      <c r="CH8" s="182"/>
      <c r="CI8" s="182"/>
      <c r="CJ8" s="182"/>
      <c r="CK8" s="182"/>
      <c r="CL8" s="182"/>
      <c r="CM8" s="182"/>
      <c r="CN8" s="163"/>
      <c r="CO8" s="154"/>
      <c r="CP8" s="165"/>
      <c r="CQ8" s="166"/>
      <c r="CR8" s="154"/>
      <c r="CS8" s="154"/>
      <c r="CT8" s="154"/>
      <c r="CU8" s="154"/>
      <c r="CV8" s="163"/>
      <c r="CW8" s="154"/>
      <c r="CX8" s="187"/>
      <c r="CY8" s="154"/>
      <c r="CZ8" s="154"/>
      <c r="DA8" s="154"/>
      <c r="DB8" s="154"/>
      <c r="DC8" s="163"/>
      <c r="DD8" s="155"/>
      <c r="DE8" s="166"/>
      <c r="DF8" s="163"/>
      <c r="DG8" s="154"/>
      <c r="DH8" s="168"/>
      <c r="DI8" s="155"/>
      <c r="DJ8" s="155"/>
      <c r="DK8" s="169"/>
      <c r="DL8" s="170"/>
      <c r="DM8" s="170"/>
      <c r="DN8" s="170"/>
      <c r="DO8" s="170"/>
      <c r="DP8" s="170"/>
      <c r="DQ8" s="155"/>
      <c r="DR8" s="170"/>
      <c r="DS8" s="155"/>
      <c r="DT8" s="155"/>
      <c r="DU8" s="155"/>
      <c r="DV8" s="155"/>
      <c r="DW8" s="125"/>
      <c r="DX8" s="125"/>
      <c r="DY8" s="125"/>
      <c r="DZ8" s="125"/>
      <c r="EA8" s="171"/>
      <c r="EB8" s="171"/>
      <c r="EC8" s="172"/>
      <c r="ED8" s="172"/>
      <c r="EE8" s="154"/>
      <c r="EF8" s="154"/>
      <c r="EG8" s="154"/>
      <c r="EH8" s="154"/>
      <c r="EI8" s="156"/>
      <c r="EJ8" s="154"/>
      <c r="EK8" s="173"/>
      <c r="EL8" s="153">
        <v>537</v>
      </c>
    </row>
    <row r="9" spans="1:142" s="174" customFormat="1" ht="34.950000000000003" customHeight="1" x14ac:dyDescent="0.25">
      <c r="A9" s="144">
        <v>5</v>
      </c>
      <c r="B9" s="186" t="s">
        <v>110</v>
      </c>
      <c r="C9" s="146">
        <v>378</v>
      </c>
      <c r="D9" s="147"/>
      <c r="E9" s="148">
        <v>1600</v>
      </c>
      <c r="F9" s="146">
        <v>1600</v>
      </c>
      <c r="G9" s="147">
        <f t="shared" si="0"/>
        <v>100</v>
      </c>
      <c r="H9" s="147">
        <v>1298</v>
      </c>
      <c r="I9" s="146">
        <v>1112</v>
      </c>
      <c r="J9" s="147">
        <f t="shared" si="3"/>
        <v>85.670261941448373</v>
      </c>
      <c r="K9" s="147">
        <v>335</v>
      </c>
      <c r="L9" s="146">
        <v>124</v>
      </c>
      <c r="M9" s="147">
        <f t="shared" si="4"/>
        <v>37.014925373134325</v>
      </c>
      <c r="N9" s="147">
        <v>2</v>
      </c>
      <c r="O9" s="149">
        <v>335</v>
      </c>
      <c r="P9" s="150">
        <v>124</v>
      </c>
      <c r="Q9" s="150">
        <v>121</v>
      </c>
      <c r="R9" s="147">
        <v>1298</v>
      </c>
      <c r="S9" s="150"/>
      <c r="T9" s="151"/>
      <c r="U9" s="152">
        <f>1380+55</f>
        <v>1435</v>
      </c>
      <c r="V9" s="153">
        <v>1435</v>
      </c>
      <c r="W9" s="153">
        <f t="shared" si="1"/>
        <v>100</v>
      </c>
      <c r="X9" s="153">
        <f t="shared" si="2"/>
        <v>0</v>
      </c>
      <c r="Y9" s="153">
        <v>126</v>
      </c>
      <c r="Z9" s="153">
        <v>126</v>
      </c>
      <c r="AA9" s="153"/>
      <c r="AB9" s="154"/>
      <c r="AC9" s="150"/>
      <c r="AD9" s="153"/>
      <c r="AE9" s="153">
        <v>166</v>
      </c>
      <c r="AF9" s="153">
        <v>166</v>
      </c>
      <c r="AG9" s="155"/>
      <c r="AH9" s="188"/>
      <c r="AI9" s="169"/>
      <c r="AJ9" s="169"/>
      <c r="AK9" s="169"/>
      <c r="AL9" s="169"/>
      <c r="AM9" s="169"/>
      <c r="AN9" s="169">
        <v>180</v>
      </c>
      <c r="AO9" s="169">
        <v>291</v>
      </c>
      <c r="AP9" s="166"/>
      <c r="AQ9" s="166"/>
      <c r="AR9" s="166"/>
      <c r="AS9" s="166"/>
      <c r="AT9" s="166"/>
      <c r="AU9" s="166"/>
      <c r="AV9" s="183"/>
      <c r="AW9" s="183"/>
      <c r="AX9" s="183"/>
      <c r="AY9" s="183"/>
      <c r="AZ9" s="183"/>
      <c r="BA9" s="183"/>
      <c r="BB9" s="183"/>
      <c r="BC9" s="183"/>
      <c r="BD9" s="183"/>
      <c r="BE9" s="158"/>
      <c r="BF9" s="158"/>
      <c r="BG9" s="158"/>
      <c r="BH9" s="157"/>
      <c r="BI9" s="158"/>
      <c r="BJ9" s="158"/>
      <c r="BK9" s="159"/>
      <c r="BL9" s="158"/>
      <c r="BM9" s="158"/>
      <c r="BN9" s="158"/>
      <c r="BO9" s="159"/>
      <c r="BP9" s="158"/>
      <c r="BQ9" s="158"/>
      <c r="BR9" s="158"/>
      <c r="BS9" s="160"/>
      <c r="BT9" s="158"/>
      <c r="BU9" s="184"/>
      <c r="BV9" s="183"/>
      <c r="BW9" s="162"/>
      <c r="BX9" s="155"/>
      <c r="BY9" s="163"/>
      <c r="BZ9" s="155"/>
      <c r="CA9" s="150"/>
      <c r="CB9" s="163"/>
      <c r="CC9" s="154"/>
      <c r="CD9" s="154"/>
      <c r="CE9" s="155"/>
      <c r="CF9" s="182"/>
      <c r="CG9" s="182"/>
      <c r="CH9" s="182"/>
      <c r="CI9" s="182"/>
      <c r="CJ9" s="182"/>
      <c r="CK9" s="182"/>
      <c r="CL9" s="182"/>
      <c r="CM9" s="182"/>
      <c r="CN9" s="163"/>
      <c r="CO9" s="155"/>
      <c r="CP9" s="165"/>
      <c r="CQ9" s="166"/>
      <c r="CR9" s="154"/>
      <c r="CS9" s="154"/>
      <c r="CT9" s="154"/>
      <c r="CU9" s="154"/>
      <c r="CV9" s="163"/>
      <c r="CW9" s="154"/>
      <c r="CX9" s="163"/>
      <c r="CY9" s="154"/>
      <c r="CZ9" s="154"/>
      <c r="DA9" s="154"/>
      <c r="DB9" s="154"/>
      <c r="DC9" s="163"/>
      <c r="DD9" s="155"/>
      <c r="DE9" s="166"/>
      <c r="DF9" s="163"/>
      <c r="DG9" s="154"/>
      <c r="DH9" s="168"/>
      <c r="DI9" s="150"/>
      <c r="DJ9" s="155"/>
      <c r="DK9" s="155"/>
      <c r="DL9" s="170"/>
      <c r="DM9" s="170"/>
      <c r="DN9" s="170"/>
      <c r="DO9" s="170"/>
      <c r="DP9" s="170"/>
      <c r="DQ9" s="155"/>
      <c r="DR9" s="170"/>
      <c r="DS9" s="155"/>
      <c r="DT9" s="155"/>
      <c r="DU9" s="155"/>
      <c r="DV9" s="155"/>
      <c r="DW9" s="125"/>
      <c r="DX9" s="125"/>
      <c r="DY9" s="125"/>
      <c r="DZ9" s="125"/>
      <c r="EA9" s="171"/>
      <c r="EB9" s="171"/>
      <c r="EC9" s="172"/>
      <c r="ED9" s="172"/>
      <c r="EE9" s="154">
        <v>100</v>
      </c>
      <c r="EF9" s="154">
        <v>280</v>
      </c>
      <c r="EG9" s="154"/>
      <c r="EH9" s="154"/>
      <c r="EI9" s="156"/>
      <c r="EJ9" s="154">
        <v>250</v>
      </c>
      <c r="EK9" s="173"/>
      <c r="EL9" s="153">
        <v>1435</v>
      </c>
    </row>
    <row r="10" spans="1:142" s="174" customFormat="1" ht="34.950000000000003" customHeight="1" x14ac:dyDescent="0.25">
      <c r="A10" s="144">
        <v>6</v>
      </c>
      <c r="B10" s="145" t="s">
        <v>111</v>
      </c>
      <c r="C10" s="146">
        <v>26</v>
      </c>
      <c r="D10" s="147"/>
      <c r="E10" s="148">
        <v>860</v>
      </c>
      <c r="F10" s="146">
        <v>860</v>
      </c>
      <c r="G10" s="147">
        <f t="shared" si="0"/>
        <v>100</v>
      </c>
      <c r="H10" s="147">
        <v>615</v>
      </c>
      <c r="I10" s="146">
        <v>615</v>
      </c>
      <c r="J10" s="147">
        <f t="shared" si="3"/>
        <v>100</v>
      </c>
      <c r="K10" s="147">
        <v>60</v>
      </c>
      <c r="L10" s="146"/>
      <c r="M10" s="147"/>
      <c r="N10" s="147">
        <v>1</v>
      </c>
      <c r="O10" s="149">
        <v>60</v>
      </c>
      <c r="P10" s="150"/>
      <c r="Q10" s="150"/>
      <c r="R10" s="147">
        <v>615</v>
      </c>
      <c r="S10" s="150">
        <v>200</v>
      </c>
      <c r="T10" s="151"/>
      <c r="U10" s="152">
        <f>600+100</f>
        <v>700</v>
      </c>
      <c r="V10" s="153">
        <v>700</v>
      </c>
      <c r="W10" s="153">
        <f t="shared" si="1"/>
        <v>100</v>
      </c>
      <c r="X10" s="153">
        <f t="shared" si="2"/>
        <v>0</v>
      </c>
      <c r="Y10" s="153">
        <v>170</v>
      </c>
      <c r="Z10" s="153">
        <v>170</v>
      </c>
      <c r="AA10" s="153">
        <v>1</v>
      </c>
      <c r="AB10" s="154">
        <v>1</v>
      </c>
      <c r="AC10" s="150"/>
      <c r="AD10" s="153"/>
      <c r="AE10" s="153"/>
      <c r="AF10" s="153"/>
      <c r="AG10" s="155">
        <v>40</v>
      </c>
      <c r="AH10" s="155">
        <v>40</v>
      </c>
      <c r="AI10" s="169"/>
      <c r="AJ10" s="169"/>
      <c r="AK10" s="169"/>
      <c r="AL10" s="169"/>
      <c r="AM10" s="169"/>
      <c r="AN10" s="169">
        <v>360</v>
      </c>
      <c r="AO10" s="169">
        <v>385</v>
      </c>
      <c r="AP10" s="166"/>
      <c r="AQ10" s="166"/>
      <c r="AR10" s="166"/>
      <c r="AS10" s="166"/>
      <c r="AT10" s="166"/>
      <c r="AU10" s="166"/>
      <c r="AV10" s="183"/>
      <c r="AW10" s="183"/>
      <c r="AX10" s="183"/>
      <c r="AY10" s="183"/>
      <c r="AZ10" s="183"/>
      <c r="BA10" s="183"/>
      <c r="BB10" s="183"/>
      <c r="BC10" s="183"/>
      <c r="BD10" s="183"/>
      <c r="BE10" s="158"/>
      <c r="BF10" s="158"/>
      <c r="BG10" s="158"/>
      <c r="BH10" s="157"/>
      <c r="BI10" s="158"/>
      <c r="BJ10" s="158"/>
      <c r="BK10" s="158"/>
      <c r="BL10" s="158"/>
      <c r="BM10" s="158"/>
      <c r="BN10" s="158"/>
      <c r="BO10" s="159"/>
      <c r="BP10" s="158"/>
      <c r="BQ10" s="158"/>
      <c r="BR10" s="158"/>
      <c r="BS10" s="160"/>
      <c r="BT10" s="158"/>
      <c r="BU10" s="184"/>
      <c r="BV10" s="158"/>
      <c r="BW10" s="162"/>
      <c r="BX10" s="155"/>
      <c r="BY10" s="163"/>
      <c r="BZ10" s="155"/>
      <c r="CA10" s="150"/>
      <c r="CB10" s="163"/>
      <c r="CC10" s="154"/>
      <c r="CD10" s="154"/>
      <c r="CE10" s="155"/>
      <c r="CF10" s="182"/>
      <c r="CG10" s="182"/>
      <c r="CH10" s="182"/>
      <c r="CI10" s="182"/>
      <c r="CJ10" s="182"/>
      <c r="CK10" s="182"/>
      <c r="CL10" s="182"/>
      <c r="CM10" s="182"/>
      <c r="CN10" s="163"/>
      <c r="CO10" s="154"/>
      <c r="CP10" s="165"/>
      <c r="CQ10" s="166"/>
      <c r="CR10" s="154"/>
      <c r="CS10" s="154"/>
      <c r="CT10" s="154"/>
      <c r="CU10" s="154"/>
      <c r="CV10" s="163"/>
      <c r="CW10" s="154"/>
      <c r="CX10" s="163"/>
      <c r="CY10" s="154"/>
      <c r="CZ10" s="154"/>
      <c r="DA10" s="154"/>
      <c r="DB10" s="154"/>
      <c r="DC10" s="163"/>
      <c r="DD10" s="155"/>
      <c r="DE10" s="166"/>
      <c r="DF10" s="163"/>
      <c r="DG10" s="154"/>
      <c r="DH10" s="168"/>
      <c r="DI10" s="150"/>
      <c r="DJ10" s="155"/>
      <c r="DK10" s="169"/>
      <c r="DL10" s="170"/>
      <c r="DM10" s="170"/>
      <c r="DN10" s="170"/>
      <c r="DO10" s="170"/>
      <c r="DP10" s="170"/>
      <c r="DQ10" s="155"/>
      <c r="DR10" s="170"/>
      <c r="DS10" s="155"/>
      <c r="DT10" s="155"/>
      <c r="DU10" s="155"/>
      <c r="DV10" s="155"/>
      <c r="DW10" s="125"/>
      <c r="DX10" s="125"/>
      <c r="DY10" s="125"/>
      <c r="DZ10" s="125"/>
      <c r="EA10" s="171"/>
      <c r="EB10" s="171"/>
      <c r="EC10" s="172"/>
      <c r="ED10" s="172"/>
      <c r="EE10" s="154"/>
      <c r="EF10" s="154"/>
      <c r="EG10" s="154"/>
      <c r="EH10" s="154"/>
      <c r="EI10" s="154"/>
      <c r="EJ10" s="154"/>
      <c r="EK10" s="189"/>
      <c r="EL10" s="153">
        <v>700</v>
      </c>
    </row>
    <row r="11" spans="1:142" s="174" customFormat="1" ht="34.950000000000003" customHeight="1" x14ac:dyDescent="0.25">
      <c r="A11" s="144">
        <v>7</v>
      </c>
      <c r="B11" s="190" t="s">
        <v>112</v>
      </c>
      <c r="C11" s="146">
        <v>170</v>
      </c>
      <c r="D11" s="147"/>
      <c r="E11" s="148">
        <v>600</v>
      </c>
      <c r="F11" s="146">
        <v>600</v>
      </c>
      <c r="G11" s="147">
        <f t="shared" si="0"/>
        <v>100</v>
      </c>
      <c r="H11" s="147">
        <v>260</v>
      </c>
      <c r="I11" s="146">
        <v>100</v>
      </c>
      <c r="J11" s="147">
        <f t="shared" si="3"/>
        <v>38.461538461538467</v>
      </c>
      <c r="K11" s="147">
        <v>50</v>
      </c>
      <c r="L11" s="146">
        <v>50</v>
      </c>
      <c r="M11" s="147">
        <f t="shared" si="4"/>
        <v>100</v>
      </c>
      <c r="N11" s="147">
        <v>2</v>
      </c>
      <c r="O11" s="149">
        <v>50</v>
      </c>
      <c r="P11" s="150">
        <v>50</v>
      </c>
      <c r="Q11" s="150"/>
      <c r="R11" s="147">
        <v>260</v>
      </c>
      <c r="S11" s="150"/>
      <c r="T11" s="151"/>
      <c r="U11" s="152">
        <f>510+30</f>
        <v>540</v>
      </c>
      <c r="V11" s="153">
        <v>540</v>
      </c>
      <c r="W11" s="153">
        <f t="shared" si="1"/>
        <v>100</v>
      </c>
      <c r="X11" s="153">
        <f t="shared" si="2"/>
        <v>0</v>
      </c>
      <c r="Y11" s="153">
        <v>12</v>
      </c>
      <c r="Z11" s="153">
        <v>12</v>
      </c>
      <c r="AA11" s="153"/>
      <c r="AB11" s="154"/>
      <c r="AC11" s="150"/>
      <c r="AD11" s="153"/>
      <c r="AE11" s="153">
        <v>100</v>
      </c>
      <c r="AF11" s="153">
        <v>100</v>
      </c>
      <c r="AG11" s="155">
        <v>10</v>
      </c>
      <c r="AH11" s="155">
        <v>10</v>
      </c>
      <c r="AI11" s="169"/>
      <c r="AJ11" s="169"/>
      <c r="AK11" s="169"/>
      <c r="AL11" s="169"/>
      <c r="AM11" s="169"/>
      <c r="AN11" s="169">
        <v>200</v>
      </c>
      <c r="AO11" s="169">
        <v>180</v>
      </c>
      <c r="AP11" s="166"/>
      <c r="AQ11" s="166"/>
      <c r="AR11" s="166"/>
      <c r="AS11" s="166"/>
      <c r="AT11" s="166"/>
      <c r="AU11" s="166"/>
      <c r="AV11" s="183"/>
      <c r="AW11" s="183"/>
      <c r="AX11" s="183"/>
      <c r="AY11" s="183"/>
      <c r="AZ11" s="183"/>
      <c r="BA11" s="183"/>
      <c r="BB11" s="183"/>
      <c r="BC11" s="183"/>
      <c r="BD11" s="183"/>
      <c r="BE11" s="158"/>
      <c r="BF11" s="158"/>
      <c r="BG11" s="158"/>
      <c r="BH11" s="157"/>
      <c r="BI11" s="158"/>
      <c r="BJ11" s="158"/>
      <c r="BK11" s="158"/>
      <c r="BL11" s="158"/>
      <c r="BM11" s="158"/>
      <c r="BN11" s="158"/>
      <c r="BO11" s="158"/>
      <c r="BP11" s="158"/>
      <c r="BQ11" s="158"/>
      <c r="BR11" s="158"/>
      <c r="BS11" s="169"/>
      <c r="BT11" s="158"/>
      <c r="BU11" s="184"/>
      <c r="BV11" s="158"/>
      <c r="BW11" s="162"/>
      <c r="BX11" s="155"/>
      <c r="BY11" s="163"/>
      <c r="BZ11" s="155"/>
      <c r="CA11" s="150"/>
      <c r="CB11" s="163"/>
      <c r="CC11" s="154"/>
      <c r="CD11" s="154"/>
      <c r="CE11" s="155"/>
      <c r="CF11" s="182"/>
      <c r="CG11" s="182"/>
      <c r="CH11" s="182"/>
      <c r="CI11" s="182"/>
      <c r="CJ11" s="182"/>
      <c r="CK11" s="182"/>
      <c r="CL11" s="182"/>
      <c r="CM11" s="182"/>
      <c r="CN11" s="163"/>
      <c r="CO11" s="154"/>
      <c r="CP11" s="165"/>
      <c r="CQ11" s="166"/>
      <c r="CR11" s="154"/>
      <c r="CS11" s="154"/>
      <c r="CT11" s="154"/>
      <c r="CU11" s="154"/>
      <c r="CV11" s="163"/>
      <c r="CW11" s="154"/>
      <c r="CX11" s="163"/>
      <c r="CY11" s="154"/>
      <c r="CZ11" s="154"/>
      <c r="DA11" s="154"/>
      <c r="DB11" s="154"/>
      <c r="DC11" s="163"/>
      <c r="DD11" s="155"/>
      <c r="DE11" s="166"/>
      <c r="DF11" s="163"/>
      <c r="DG11" s="154"/>
      <c r="DH11" s="168"/>
      <c r="DI11" s="150"/>
      <c r="DJ11" s="155"/>
      <c r="DK11" s="155"/>
      <c r="DL11" s="170"/>
      <c r="DM11" s="170"/>
      <c r="DN11" s="170"/>
      <c r="DO11" s="170"/>
      <c r="DP11" s="170"/>
      <c r="DQ11" s="155"/>
      <c r="DR11" s="170"/>
      <c r="DS11" s="155"/>
      <c r="DT11" s="155"/>
      <c r="DU11" s="155"/>
      <c r="DV11" s="155"/>
      <c r="DW11" s="125"/>
      <c r="DX11" s="125"/>
      <c r="DY11" s="125"/>
      <c r="DZ11" s="125"/>
      <c r="EA11" s="171"/>
      <c r="EB11" s="171"/>
      <c r="EC11" s="172"/>
      <c r="ED11" s="172"/>
      <c r="EE11" s="154"/>
      <c r="EF11" s="154"/>
      <c r="EG11" s="154"/>
      <c r="EH11" s="154"/>
      <c r="EI11" s="154"/>
      <c r="EJ11" s="154"/>
      <c r="EK11" s="189"/>
      <c r="EL11" s="153">
        <v>540</v>
      </c>
    </row>
    <row r="12" spans="1:142" s="174" customFormat="1" ht="37.200000000000003" customHeight="1" x14ac:dyDescent="0.25">
      <c r="A12" s="144">
        <v>8</v>
      </c>
      <c r="B12" s="145" t="s">
        <v>113</v>
      </c>
      <c r="C12" s="146">
        <v>361</v>
      </c>
      <c r="D12" s="147"/>
      <c r="E12" s="148">
        <v>1866</v>
      </c>
      <c r="F12" s="146">
        <v>1866</v>
      </c>
      <c r="G12" s="147">
        <f t="shared" si="0"/>
        <v>100</v>
      </c>
      <c r="H12" s="147">
        <v>1174</v>
      </c>
      <c r="I12" s="146">
        <v>1174</v>
      </c>
      <c r="J12" s="147">
        <f t="shared" si="3"/>
        <v>100</v>
      </c>
      <c r="K12" s="147">
        <v>97</v>
      </c>
      <c r="L12" s="146">
        <v>97</v>
      </c>
      <c r="M12" s="147">
        <f t="shared" si="4"/>
        <v>100</v>
      </c>
      <c r="N12" s="147"/>
      <c r="O12" s="149">
        <v>97</v>
      </c>
      <c r="P12" s="150">
        <v>97</v>
      </c>
      <c r="Q12" s="150"/>
      <c r="R12" s="147">
        <v>1174</v>
      </c>
      <c r="S12" s="150">
        <v>1174</v>
      </c>
      <c r="T12" s="151">
        <v>2</v>
      </c>
      <c r="U12" s="152">
        <f>1253+30</f>
        <v>1283</v>
      </c>
      <c r="V12" s="153">
        <v>1283</v>
      </c>
      <c r="W12" s="153">
        <f t="shared" si="1"/>
        <v>100</v>
      </c>
      <c r="X12" s="153">
        <f t="shared" si="2"/>
        <v>0</v>
      </c>
      <c r="Y12" s="153">
        <v>79</v>
      </c>
      <c r="Z12" s="153">
        <v>79</v>
      </c>
      <c r="AA12" s="153"/>
      <c r="AB12" s="154"/>
      <c r="AC12" s="150"/>
      <c r="AD12" s="153"/>
      <c r="AE12" s="153">
        <v>350</v>
      </c>
      <c r="AF12" s="153">
        <v>350</v>
      </c>
      <c r="AG12" s="155">
        <v>50</v>
      </c>
      <c r="AH12" s="155">
        <v>50</v>
      </c>
      <c r="AI12" s="169">
        <v>70</v>
      </c>
      <c r="AJ12" s="169">
        <v>20</v>
      </c>
      <c r="AK12" s="169">
        <v>2</v>
      </c>
      <c r="AL12" s="169">
        <v>28</v>
      </c>
      <c r="AM12" s="160">
        <v>1.5</v>
      </c>
      <c r="AN12" s="169">
        <v>150</v>
      </c>
      <c r="AO12" s="169">
        <v>150</v>
      </c>
      <c r="AP12" s="166"/>
      <c r="AQ12" s="166"/>
      <c r="AR12" s="166"/>
      <c r="AS12" s="166"/>
      <c r="AT12" s="166"/>
      <c r="AU12" s="166"/>
      <c r="AV12" s="183"/>
      <c r="AW12" s="183"/>
      <c r="AX12" s="183"/>
      <c r="AY12" s="183"/>
      <c r="AZ12" s="183"/>
      <c r="BA12" s="183"/>
      <c r="BB12" s="183"/>
      <c r="BC12" s="183"/>
      <c r="BD12" s="183"/>
      <c r="BE12" s="158"/>
      <c r="BF12" s="158"/>
      <c r="BG12" s="158"/>
      <c r="BH12" s="157"/>
      <c r="BI12" s="158"/>
      <c r="BJ12" s="158"/>
      <c r="BK12" s="159"/>
      <c r="BL12" s="158"/>
      <c r="BM12" s="158"/>
      <c r="BN12" s="158"/>
      <c r="BO12" s="159"/>
      <c r="BP12" s="158"/>
      <c r="BQ12" s="158"/>
      <c r="BR12" s="158"/>
      <c r="BS12" s="160"/>
      <c r="BT12" s="158"/>
      <c r="BU12" s="184"/>
      <c r="BV12" s="158"/>
      <c r="BW12" s="162"/>
      <c r="BX12" s="155"/>
      <c r="BY12" s="163"/>
      <c r="BZ12" s="155"/>
      <c r="CA12" s="150"/>
      <c r="CB12" s="163"/>
      <c r="CC12" s="154"/>
      <c r="CD12" s="154"/>
      <c r="CE12" s="155"/>
      <c r="CF12" s="182"/>
      <c r="CG12" s="182"/>
      <c r="CH12" s="182"/>
      <c r="CI12" s="182"/>
      <c r="CJ12" s="182"/>
      <c r="CK12" s="182"/>
      <c r="CL12" s="182"/>
      <c r="CM12" s="182"/>
      <c r="CN12" s="163"/>
      <c r="CO12" s="154"/>
      <c r="CP12" s="165"/>
      <c r="CQ12" s="166"/>
      <c r="CR12" s="166"/>
      <c r="CS12" s="154"/>
      <c r="CT12" s="154"/>
      <c r="CU12" s="154"/>
      <c r="CV12" s="187"/>
      <c r="CW12" s="154"/>
      <c r="CX12" s="163"/>
      <c r="CY12" s="154"/>
      <c r="CZ12" s="154"/>
      <c r="DA12" s="154"/>
      <c r="DB12" s="154"/>
      <c r="DC12" s="163"/>
      <c r="DD12" s="155"/>
      <c r="DE12" s="166"/>
      <c r="DF12" s="163"/>
      <c r="DG12" s="154"/>
      <c r="DH12" s="168"/>
      <c r="DI12" s="150"/>
      <c r="DJ12" s="155"/>
      <c r="DK12" s="169"/>
      <c r="DL12" s="170"/>
      <c r="DM12" s="170"/>
      <c r="DN12" s="170"/>
      <c r="DO12" s="170"/>
      <c r="DP12" s="170"/>
      <c r="DQ12" s="155"/>
      <c r="DR12" s="170"/>
      <c r="DS12" s="155"/>
      <c r="DT12" s="155"/>
      <c r="DU12" s="155"/>
      <c r="DV12" s="155"/>
      <c r="DW12" s="191"/>
      <c r="DX12" s="191"/>
      <c r="DY12" s="191"/>
      <c r="DZ12" s="191"/>
      <c r="EA12" s="192"/>
      <c r="EB12" s="192"/>
      <c r="EC12" s="172"/>
      <c r="ED12" s="172"/>
      <c r="EE12" s="154"/>
      <c r="EF12" s="154"/>
      <c r="EG12" s="154"/>
      <c r="EH12" s="154"/>
      <c r="EI12" s="154"/>
      <c r="EJ12" s="154"/>
      <c r="EK12" s="189"/>
      <c r="EL12" s="153">
        <v>1283</v>
      </c>
    </row>
    <row r="13" spans="1:142" s="174" customFormat="1" ht="34.799999999999997" customHeight="1" x14ac:dyDescent="0.25">
      <c r="A13" s="144">
        <v>9</v>
      </c>
      <c r="B13" s="145" t="s">
        <v>114</v>
      </c>
      <c r="C13" s="146">
        <v>300</v>
      </c>
      <c r="D13" s="147"/>
      <c r="E13" s="148">
        <v>820</v>
      </c>
      <c r="F13" s="146">
        <v>820</v>
      </c>
      <c r="G13" s="147">
        <f t="shared" si="0"/>
        <v>100</v>
      </c>
      <c r="H13" s="147">
        <v>1276</v>
      </c>
      <c r="I13" s="146">
        <v>1176</v>
      </c>
      <c r="J13" s="147">
        <f t="shared" si="3"/>
        <v>92.163009404388717</v>
      </c>
      <c r="K13" s="147">
        <v>220</v>
      </c>
      <c r="L13" s="146">
        <v>90</v>
      </c>
      <c r="M13" s="147">
        <f t="shared" si="4"/>
        <v>40.909090909090914</v>
      </c>
      <c r="N13" s="147">
        <v>2</v>
      </c>
      <c r="O13" s="149">
        <v>220</v>
      </c>
      <c r="P13" s="150"/>
      <c r="Q13" s="150"/>
      <c r="R13" s="147">
        <v>1276</v>
      </c>
      <c r="S13" s="150">
        <v>1276</v>
      </c>
      <c r="T13" s="151">
        <v>2</v>
      </c>
      <c r="U13" s="152">
        <f>743+150</f>
        <v>893</v>
      </c>
      <c r="V13" s="153">
        <v>893</v>
      </c>
      <c r="W13" s="153">
        <f t="shared" si="1"/>
        <v>100</v>
      </c>
      <c r="X13" s="153">
        <f t="shared" si="2"/>
        <v>0</v>
      </c>
      <c r="Y13" s="153">
        <v>200</v>
      </c>
      <c r="Z13" s="153">
        <v>200</v>
      </c>
      <c r="AA13" s="153"/>
      <c r="AB13" s="154"/>
      <c r="AC13" s="150"/>
      <c r="AD13" s="153"/>
      <c r="AE13" s="153"/>
      <c r="AF13" s="153"/>
      <c r="AG13" s="155">
        <v>20</v>
      </c>
      <c r="AH13" s="155"/>
      <c r="AI13" s="169"/>
      <c r="AJ13" s="169"/>
      <c r="AK13" s="169"/>
      <c r="AL13" s="169"/>
      <c r="AM13" s="169"/>
      <c r="AN13" s="169">
        <v>150</v>
      </c>
      <c r="AO13" s="169">
        <v>200</v>
      </c>
      <c r="AP13" s="166"/>
      <c r="AQ13" s="166"/>
      <c r="AR13" s="166"/>
      <c r="AS13" s="166"/>
      <c r="AT13" s="166"/>
      <c r="AU13" s="166"/>
      <c r="AV13" s="183"/>
      <c r="AW13" s="183"/>
      <c r="AX13" s="183"/>
      <c r="AY13" s="183"/>
      <c r="AZ13" s="183"/>
      <c r="BA13" s="183"/>
      <c r="BB13" s="183"/>
      <c r="BC13" s="183"/>
      <c r="BD13" s="183"/>
      <c r="BE13" s="158"/>
      <c r="BF13" s="158"/>
      <c r="BG13" s="158"/>
      <c r="BH13" s="157"/>
      <c r="BI13" s="158"/>
      <c r="BJ13" s="158"/>
      <c r="BK13" s="157"/>
      <c r="BL13" s="158"/>
      <c r="BM13" s="158"/>
      <c r="BN13" s="158"/>
      <c r="BO13" s="159"/>
      <c r="BP13" s="158"/>
      <c r="BQ13" s="158"/>
      <c r="BR13" s="158"/>
      <c r="BS13" s="160"/>
      <c r="BT13" s="158"/>
      <c r="BU13" s="184"/>
      <c r="BV13" s="158"/>
      <c r="BW13" s="162"/>
      <c r="BX13" s="155"/>
      <c r="BY13" s="163"/>
      <c r="BZ13" s="155"/>
      <c r="CA13" s="150"/>
      <c r="CB13" s="163"/>
      <c r="CC13" s="154"/>
      <c r="CD13" s="154"/>
      <c r="CE13" s="155"/>
      <c r="CF13" s="182"/>
      <c r="CG13" s="182"/>
      <c r="CH13" s="182"/>
      <c r="CI13" s="182"/>
      <c r="CJ13" s="182"/>
      <c r="CK13" s="182"/>
      <c r="CL13" s="182"/>
      <c r="CM13" s="182"/>
      <c r="CN13" s="163"/>
      <c r="CO13" s="154"/>
      <c r="CP13" s="165"/>
      <c r="CQ13" s="166"/>
      <c r="CR13" s="154"/>
      <c r="CS13" s="154"/>
      <c r="CT13" s="154"/>
      <c r="CU13" s="154"/>
      <c r="CV13" s="163"/>
      <c r="CW13" s="154"/>
      <c r="CX13" s="163"/>
      <c r="CY13" s="154"/>
      <c r="CZ13" s="154"/>
      <c r="DA13" s="154"/>
      <c r="DB13" s="154"/>
      <c r="DC13" s="163"/>
      <c r="DD13" s="155"/>
      <c r="DE13" s="166"/>
      <c r="DF13" s="163"/>
      <c r="DG13" s="154"/>
      <c r="DH13" s="168"/>
      <c r="DI13" s="155"/>
      <c r="DJ13" s="155"/>
      <c r="DK13" s="160"/>
      <c r="DL13" s="170"/>
      <c r="DM13" s="170"/>
      <c r="DN13" s="170"/>
      <c r="DO13" s="170"/>
      <c r="DP13" s="170"/>
      <c r="DQ13" s="155"/>
      <c r="DR13" s="170"/>
      <c r="DS13" s="155"/>
      <c r="DT13" s="155"/>
      <c r="DU13" s="155"/>
      <c r="DV13" s="155"/>
      <c r="DW13" s="125"/>
      <c r="DX13" s="125"/>
      <c r="DY13" s="125"/>
      <c r="DZ13" s="125"/>
      <c r="EA13" s="171"/>
      <c r="EB13" s="171"/>
      <c r="EC13" s="172"/>
      <c r="ED13" s="172"/>
      <c r="EE13" s="154"/>
      <c r="EF13" s="154"/>
      <c r="EG13" s="154"/>
      <c r="EH13" s="154"/>
      <c r="EI13" s="154"/>
      <c r="EJ13" s="154"/>
      <c r="EK13" s="189"/>
      <c r="EL13" s="153">
        <v>893</v>
      </c>
    </row>
    <row r="14" spans="1:142" s="174" customFormat="1" ht="34.950000000000003" customHeight="1" x14ac:dyDescent="0.25">
      <c r="A14" s="144">
        <v>10</v>
      </c>
      <c r="B14" s="145" t="s">
        <v>115</v>
      </c>
      <c r="C14" s="146">
        <v>200</v>
      </c>
      <c r="D14" s="147"/>
      <c r="E14" s="148">
        <v>800</v>
      </c>
      <c r="F14" s="146">
        <v>800</v>
      </c>
      <c r="G14" s="147">
        <f t="shared" si="0"/>
        <v>100</v>
      </c>
      <c r="H14" s="147">
        <v>401</v>
      </c>
      <c r="I14" s="146">
        <v>401</v>
      </c>
      <c r="J14" s="147">
        <f t="shared" si="3"/>
        <v>100</v>
      </c>
      <c r="K14" s="147">
        <v>150</v>
      </c>
      <c r="L14" s="146">
        <v>150</v>
      </c>
      <c r="M14" s="147">
        <f t="shared" si="4"/>
        <v>100</v>
      </c>
      <c r="N14" s="147"/>
      <c r="O14" s="149">
        <v>150</v>
      </c>
      <c r="P14" s="150">
        <v>150</v>
      </c>
      <c r="Q14" s="150"/>
      <c r="R14" s="147">
        <v>401</v>
      </c>
      <c r="S14" s="150">
        <v>401</v>
      </c>
      <c r="T14" s="151"/>
      <c r="U14" s="152">
        <v>935</v>
      </c>
      <c r="V14" s="153">
        <v>935</v>
      </c>
      <c r="W14" s="153">
        <f t="shared" si="1"/>
        <v>100</v>
      </c>
      <c r="X14" s="153">
        <f t="shared" si="2"/>
        <v>0</v>
      </c>
      <c r="Y14" s="153">
        <v>77</v>
      </c>
      <c r="Z14" s="153">
        <v>77</v>
      </c>
      <c r="AA14" s="153"/>
      <c r="AB14" s="154"/>
      <c r="AC14" s="150"/>
      <c r="AD14" s="153"/>
      <c r="AE14" s="153">
        <v>80</v>
      </c>
      <c r="AF14" s="153">
        <v>107</v>
      </c>
      <c r="AG14" s="155"/>
      <c r="AH14" s="188"/>
      <c r="AI14" s="169"/>
      <c r="AJ14" s="169"/>
      <c r="AK14" s="169"/>
      <c r="AL14" s="169"/>
      <c r="AM14" s="169"/>
      <c r="AN14" s="169">
        <v>150</v>
      </c>
      <c r="AO14" s="169">
        <v>160</v>
      </c>
      <c r="AP14" s="166"/>
      <c r="AQ14" s="166"/>
      <c r="AR14" s="166"/>
      <c r="AS14" s="166"/>
      <c r="AT14" s="166"/>
      <c r="AU14" s="166"/>
      <c r="AV14" s="183"/>
      <c r="AW14" s="183"/>
      <c r="AX14" s="183"/>
      <c r="AY14" s="183"/>
      <c r="AZ14" s="183"/>
      <c r="BA14" s="183"/>
      <c r="BB14" s="183"/>
      <c r="BC14" s="183"/>
      <c r="BD14" s="183"/>
      <c r="BE14" s="158"/>
      <c r="BF14" s="158"/>
      <c r="BG14" s="158"/>
      <c r="BH14" s="157"/>
      <c r="BI14" s="158"/>
      <c r="BJ14" s="158"/>
      <c r="BK14" s="157"/>
      <c r="BL14" s="158"/>
      <c r="BM14" s="158"/>
      <c r="BN14" s="158"/>
      <c r="BO14" s="159"/>
      <c r="BP14" s="158"/>
      <c r="BQ14" s="158"/>
      <c r="BR14" s="158"/>
      <c r="BS14" s="160"/>
      <c r="BT14" s="158"/>
      <c r="BU14" s="184"/>
      <c r="BV14" s="158"/>
      <c r="BW14" s="162"/>
      <c r="BX14" s="155"/>
      <c r="BY14" s="163"/>
      <c r="BZ14" s="155"/>
      <c r="CA14" s="150"/>
      <c r="CB14" s="163"/>
      <c r="CC14" s="154"/>
      <c r="CD14" s="154"/>
      <c r="CE14" s="154"/>
      <c r="CF14" s="182"/>
      <c r="CG14" s="182"/>
      <c r="CH14" s="182"/>
      <c r="CI14" s="182"/>
      <c r="CJ14" s="182"/>
      <c r="CK14" s="182"/>
      <c r="CL14" s="182"/>
      <c r="CM14" s="182"/>
      <c r="CN14" s="163"/>
      <c r="CO14" s="154"/>
      <c r="CP14" s="165"/>
      <c r="CQ14" s="166"/>
      <c r="CR14" s="154"/>
      <c r="CS14" s="154"/>
      <c r="CT14" s="154"/>
      <c r="CU14" s="154"/>
      <c r="CV14" s="163"/>
      <c r="CW14" s="154"/>
      <c r="CX14" s="163"/>
      <c r="CY14" s="154"/>
      <c r="CZ14" s="154"/>
      <c r="DA14" s="154"/>
      <c r="DB14" s="154"/>
      <c r="DC14" s="163"/>
      <c r="DD14" s="155"/>
      <c r="DE14" s="154"/>
      <c r="DF14" s="163"/>
      <c r="DG14" s="154"/>
      <c r="DH14" s="168"/>
      <c r="DI14" s="185"/>
      <c r="DJ14" s="155"/>
      <c r="DK14" s="155"/>
      <c r="DL14" s="170"/>
      <c r="DM14" s="170"/>
      <c r="DN14" s="170"/>
      <c r="DO14" s="170"/>
      <c r="DP14" s="170"/>
      <c r="DQ14" s="155"/>
      <c r="DR14" s="170"/>
      <c r="DS14" s="155"/>
      <c r="DT14" s="155"/>
      <c r="DU14" s="155"/>
      <c r="DV14" s="155"/>
      <c r="DW14" s="125"/>
      <c r="DX14" s="125"/>
      <c r="DY14" s="125"/>
      <c r="DZ14" s="125"/>
      <c r="EA14" s="171"/>
      <c r="EB14" s="171"/>
      <c r="EC14" s="172"/>
      <c r="ED14" s="172"/>
      <c r="EE14" s="154"/>
      <c r="EF14" s="154"/>
      <c r="EG14" s="154"/>
      <c r="EH14" s="154"/>
      <c r="EI14" s="154"/>
      <c r="EJ14" s="154"/>
      <c r="EK14" s="189"/>
      <c r="EL14" s="153">
        <v>935</v>
      </c>
    </row>
    <row r="15" spans="1:142" s="174" customFormat="1" ht="34.950000000000003" customHeight="1" x14ac:dyDescent="0.25">
      <c r="A15" s="144">
        <v>11</v>
      </c>
      <c r="B15" s="145" t="s">
        <v>116</v>
      </c>
      <c r="C15" s="146">
        <v>410</v>
      </c>
      <c r="D15" s="147"/>
      <c r="E15" s="148">
        <v>1390</v>
      </c>
      <c r="F15" s="146">
        <v>1390</v>
      </c>
      <c r="G15" s="147">
        <f t="shared" si="0"/>
        <v>100</v>
      </c>
      <c r="H15" s="147">
        <v>2650</v>
      </c>
      <c r="I15" s="146">
        <v>2200</v>
      </c>
      <c r="J15" s="147">
        <f t="shared" si="3"/>
        <v>83.018867924528308</v>
      </c>
      <c r="K15" s="147">
        <v>400</v>
      </c>
      <c r="L15" s="146">
        <v>50</v>
      </c>
      <c r="M15" s="147">
        <f t="shared" si="4"/>
        <v>12.5</v>
      </c>
      <c r="N15" s="147">
        <v>1</v>
      </c>
      <c r="O15" s="149">
        <v>400</v>
      </c>
      <c r="P15" s="150"/>
      <c r="Q15" s="150"/>
      <c r="R15" s="147">
        <v>2650</v>
      </c>
      <c r="S15" s="150"/>
      <c r="T15" s="151"/>
      <c r="U15" s="152">
        <f>1500+100</f>
        <v>1600</v>
      </c>
      <c r="V15" s="153">
        <v>1600</v>
      </c>
      <c r="W15" s="153">
        <f t="shared" si="1"/>
        <v>100</v>
      </c>
      <c r="X15" s="153">
        <f t="shared" si="2"/>
        <v>0</v>
      </c>
      <c r="Y15" s="153">
        <v>403</v>
      </c>
      <c r="Z15" s="153">
        <v>403</v>
      </c>
      <c r="AA15" s="153"/>
      <c r="AB15" s="154"/>
      <c r="AC15" s="150"/>
      <c r="AD15" s="153"/>
      <c r="AE15" s="153"/>
      <c r="AF15" s="153"/>
      <c r="AG15" s="155"/>
      <c r="AH15" s="188"/>
      <c r="AI15" s="169"/>
      <c r="AJ15" s="169"/>
      <c r="AK15" s="169"/>
      <c r="AL15" s="169"/>
      <c r="AM15" s="169"/>
      <c r="AN15" s="169">
        <v>700</v>
      </c>
      <c r="AO15" s="169">
        <v>700</v>
      </c>
      <c r="AP15" s="166"/>
      <c r="AQ15" s="166"/>
      <c r="AR15" s="166"/>
      <c r="AS15" s="166"/>
      <c r="AT15" s="166"/>
      <c r="AU15" s="166"/>
      <c r="AV15" s="183"/>
      <c r="AW15" s="183"/>
      <c r="AX15" s="183"/>
      <c r="AY15" s="183"/>
      <c r="AZ15" s="183"/>
      <c r="BA15" s="183"/>
      <c r="BB15" s="183"/>
      <c r="BC15" s="183"/>
      <c r="BD15" s="183"/>
      <c r="BE15" s="158"/>
      <c r="BF15" s="158"/>
      <c r="BG15" s="158"/>
      <c r="BH15" s="157"/>
      <c r="BI15" s="158"/>
      <c r="BJ15" s="158"/>
      <c r="BK15" s="157"/>
      <c r="BL15" s="158"/>
      <c r="BM15" s="158"/>
      <c r="BN15" s="158"/>
      <c r="BO15" s="158"/>
      <c r="BP15" s="158"/>
      <c r="BQ15" s="158"/>
      <c r="BR15" s="158"/>
      <c r="BS15" s="160"/>
      <c r="BT15" s="158"/>
      <c r="BU15" s="184"/>
      <c r="BV15" s="158"/>
      <c r="BW15" s="162"/>
      <c r="BX15" s="155"/>
      <c r="BY15" s="163"/>
      <c r="BZ15" s="155"/>
      <c r="CA15" s="150"/>
      <c r="CB15" s="163"/>
      <c r="CC15" s="154"/>
      <c r="CD15" s="154"/>
      <c r="CE15" s="155"/>
      <c r="CF15" s="182"/>
      <c r="CG15" s="182"/>
      <c r="CH15" s="182"/>
      <c r="CI15" s="182"/>
      <c r="CJ15" s="182"/>
      <c r="CK15" s="182"/>
      <c r="CL15" s="182"/>
      <c r="CM15" s="182"/>
      <c r="CN15" s="163"/>
      <c r="CO15" s="154"/>
      <c r="CP15" s="165"/>
      <c r="CQ15" s="166"/>
      <c r="CR15" s="154"/>
      <c r="CS15" s="154"/>
      <c r="CT15" s="154"/>
      <c r="CU15" s="154"/>
      <c r="CV15" s="163"/>
      <c r="CW15" s="154"/>
      <c r="CX15" s="163"/>
      <c r="CY15" s="154"/>
      <c r="CZ15" s="154"/>
      <c r="DA15" s="154"/>
      <c r="DB15" s="154"/>
      <c r="DC15" s="163"/>
      <c r="DD15" s="155"/>
      <c r="DE15" s="166"/>
      <c r="DF15" s="163"/>
      <c r="DG15" s="154"/>
      <c r="DH15" s="168"/>
      <c r="DI15" s="185"/>
      <c r="DJ15" s="155"/>
      <c r="DK15" s="155"/>
      <c r="DL15" s="170"/>
      <c r="DM15" s="170"/>
      <c r="DN15" s="170"/>
      <c r="DO15" s="170"/>
      <c r="DP15" s="170"/>
      <c r="DQ15" s="155"/>
      <c r="DR15" s="170"/>
      <c r="DS15" s="155"/>
      <c r="DT15" s="155"/>
      <c r="DU15" s="155"/>
      <c r="DV15" s="155"/>
      <c r="DW15" s="125"/>
      <c r="DX15" s="125"/>
      <c r="DY15" s="125"/>
      <c r="DZ15" s="125"/>
      <c r="EA15" s="171"/>
      <c r="EB15" s="171"/>
      <c r="EC15" s="172"/>
      <c r="ED15" s="172"/>
      <c r="EE15" s="154"/>
      <c r="EF15" s="154"/>
      <c r="EG15" s="154"/>
      <c r="EH15" s="154"/>
      <c r="EI15" s="154"/>
      <c r="EJ15" s="154"/>
      <c r="EK15" s="189"/>
      <c r="EL15" s="153">
        <v>1600</v>
      </c>
    </row>
    <row r="16" spans="1:142" s="174" customFormat="1" ht="34.950000000000003" customHeight="1" x14ac:dyDescent="0.25">
      <c r="A16" s="144">
        <v>12</v>
      </c>
      <c r="B16" s="145" t="s">
        <v>117</v>
      </c>
      <c r="C16" s="146">
        <v>200</v>
      </c>
      <c r="D16" s="146">
        <v>25</v>
      </c>
      <c r="E16" s="148">
        <v>1500</v>
      </c>
      <c r="F16" s="146">
        <v>1500</v>
      </c>
      <c r="G16" s="147">
        <f t="shared" si="0"/>
        <v>100</v>
      </c>
      <c r="H16" s="146">
        <v>1624</v>
      </c>
      <c r="I16" s="146">
        <v>1624</v>
      </c>
      <c r="J16" s="147">
        <f t="shared" si="3"/>
        <v>100</v>
      </c>
      <c r="K16" s="147">
        <v>150</v>
      </c>
      <c r="L16" s="146">
        <v>150</v>
      </c>
      <c r="M16" s="147">
        <f t="shared" si="4"/>
        <v>100</v>
      </c>
      <c r="N16" s="147">
        <v>4</v>
      </c>
      <c r="O16" s="149">
        <v>150</v>
      </c>
      <c r="P16" s="150">
        <v>150</v>
      </c>
      <c r="Q16" s="150">
        <v>100</v>
      </c>
      <c r="R16" s="146">
        <v>1624</v>
      </c>
      <c r="S16" s="150">
        <v>200</v>
      </c>
      <c r="T16" s="151"/>
      <c r="U16" s="152">
        <f>1225+100</f>
        <v>1325</v>
      </c>
      <c r="V16" s="153">
        <v>1325</v>
      </c>
      <c r="W16" s="169">
        <f t="shared" si="1"/>
        <v>100</v>
      </c>
      <c r="X16" s="153">
        <f t="shared" si="2"/>
        <v>0</v>
      </c>
      <c r="Y16" s="153">
        <v>150</v>
      </c>
      <c r="Z16" s="153">
        <v>150</v>
      </c>
      <c r="AA16" s="153"/>
      <c r="AB16" s="154"/>
      <c r="AC16" s="150">
        <v>355</v>
      </c>
      <c r="AD16" s="153">
        <v>355</v>
      </c>
      <c r="AE16" s="153">
        <v>150</v>
      </c>
      <c r="AF16" s="153">
        <v>250</v>
      </c>
      <c r="AG16" s="155"/>
      <c r="AH16" s="188"/>
      <c r="AI16" s="169"/>
      <c r="AJ16" s="169"/>
      <c r="AK16" s="169"/>
      <c r="AL16" s="169"/>
      <c r="AM16" s="169"/>
      <c r="AN16" s="169">
        <v>200</v>
      </c>
      <c r="AO16" s="169">
        <v>230</v>
      </c>
      <c r="AP16" s="166"/>
      <c r="AQ16" s="166"/>
      <c r="AR16" s="166"/>
      <c r="AS16" s="166"/>
      <c r="AT16" s="166"/>
      <c r="AU16" s="166"/>
      <c r="AV16" s="183"/>
      <c r="AW16" s="183"/>
      <c r="AX16" s="183"/>
      <c r="AY16" s="183"/>
      <c r="AZ16" s="183"/>
      <c r="BA16" s="183"/>
      <c r="BB16" s="183"/>
      <c r="BC16" s="183"/>
      <c r="BD16" s="183"/>
      <c r="BE16" s="158"/>
      <c r="BF16" s="158"/>
      <c r="BG16" s="158"/>
      <c r="BH16" s="157"/>
      <c r="BI16" s="158"/>
      <c r="BJ16" s="158"/>
      <c r="BK16" s="159"/>
      <c r="BL16" s="158"/>
      <c r="BM16" s="158"/>
      <c r="BN16" s="158"/>
      <c r="BO16" s="159"/>
      <c r="BP16" s="158"/>
      <c r="BQ16" s="158"/>
      <c r="BR16" s="158"/>
      <c r="BS16" s="160"/>
      <c r="BT16" s="158"/>
      <c r="BU16" s="184"/>
      <c r="BV16" s="158"/>
      <c r="BW16" s="162"/>
      <c r="BX16" s="155"/>
      <c r="BY16" s="163"/>
      <c r="BZ16" s="155"/>
      <c r="CA16" s="150"/>
      <c r="CB16" s="163"/>
      <c r="CC16" s="154"/>
      <c r="CD16" s="154"/>
      <c r="CE16" s="155"/>
      <c r="CF16" s="182"/>
      <c r="CG16" s="182"/>
      <c r="CH16" s="182"/>
      <c r="CI16" s="182"/>
      <c r="CJ16" s="182"/>
      <c r="CK16" s="182"/>
      <c r="CL16" s="182"/>
      <c r="CM16" s="182"/>
      <c r="CN16" s="163"/>
      <c r="CO16" s="155"/>
      <c r="CP16" s="165"/>
      <c r="CQ16" s="166"/>
      <c r="CR16" s="166"/>
      <c r="CS16" s="154"/>
      <c r="CT16" s="154"/>
      <c r="CU16" s="154"/>
      <c r="CV16" s="163"/>
      <c r="CW16" s="154"/>
      <c r="CX16" s="187"/>
      <c r="CY16" s="154"/>
      <c r="CZ16" s="154"/>
      <c r="DA16" s="154"/>
      <c r="DB16" s="154"/>
      <c r="DC16" s="163"/>
      <c r="DD16" s="155"/>
      <c r="DE16" s="166"/>
      <c r="DF16" s="163"/>
      <c r="DG16" s="154"/>
      <c r="DH16" s="168"/>
      <c r="DI16" s="185"/>
      <c r="DJ16" s="155"/>
      <c r="DK16" s="155"/>
      <c r="DL16" s="170"/>
      <c r="DM16" s="170"/>
      <c r="DN16" s="170"/>
      <c r="DO16" s="170"/>
      <c r="DP16" s="170"/>
      <c r="DQ16" s="155"/>
      <c r="DR16" s="170"/>
      <c r="DS16" s="155"/>
      <c r="DT16" s="155"/>
      <c r="DU16" s="155"/>
      <c r="DV16" s="155"/>
      <c r="DW16" s="125"/>
      <c r="DX16" s="125"/>
      <c r="DY16" s="125"/>
      <c r="DZ16" s="125"/>
      <c r="EA16" s="171"/>
      <c r="EB16" s="171"/>
      <c r="EC16" s="172"/>
      <c r="ED16" s="172"/>
      <c r="EE16" s="154"/>
      <c r="EF16" s="154"/>
      <c r="EG16" s="154"/>
      <c r="EH16" s="154"/>
      <c r="EI16" s="154"/>
      <c r="EJ16" s="154"/>
      <c r="EK16" s="189"/>
      <c r="EL16" s="153">
        <v>1325</v>
      </c>
    </row>
    <row r="17" spans="1:142" s="174" customFormat="1" ht="34.950000000000003" customHeight="1" x14ac:dyDescent="0.25">
      <c r="A17" s="144">
        <v>13</v>
      </c>
      <c r="B17" s="145" t="s">
        <v>118</v>
      </c>
      <c r="C17" s="146">
        <v>120</v>
      </c>
      <c r="D17" s="147"/>
      <c r="E17" s="148">
        <v>530</v>
      </c>
      <c r="F17" s="146">
        <v>530</v>
      </c>
      <c r="G17" s="147">
        <f t="shared" si="0"/>
        <v>100</v>
      </c>
      <c r="H17" s="147">
        <v>220</v>
      </c>
      <c r="I17" s="146">
        <v>220</v>
      </c>
      <c r="J17" s="147">
        <f t="shared" si="3"/>
        <v>100</v>
      </c>
      <c r="K17" s="147">
        <v>0</v>
      </c>
      <c r="L17" s="146"/>
      <c r="M17" s="147"/>
      <c r="N17" s="147"/>
      <c r="O17" s="149">
        <v>0</v>
      </c>
      <c r="P17" s="150"/>
      <c r="Q17" s="150"/>
      <c r="R17" s="147">
        <v>220</v>
      </c>
      <c r="S17" s="150"/>
      <c r="T17" s="151"/>
      <c r="U17" s="152">
        <v>520</v>
      </c>
      <c r="V17" s="153">
        <v>520</v>
      </c>
      <c r="W17" s="169">
        <f t="shared" si="1"/>
        <v>100</v>
      </c>
      <c r="X17" s="153">
        <f t="shared" si="2"/>
        <v>0</v>
      </c>
      <c r="Y17" s="153"/>
      <c r="Z17" s="153"/>
      <c r="AA17" s="153"/>
      <c r="AB17" s="154"/>
      <c r="AC17" s="150"/>
      <c r="AD17" s="153"/>
      <c r="AE17" s="153"/>
      <c r="AF17" s="153"/>
      <c r="AG17" s="155">
        <v>10</v>
      </c>
      <c r="AH17" s="155">
        <v>10</v>
      </c>
      <c r="AI17" s="169"/>
      <c r="AJ17" s="169"/>
      <c r="AK17" s="169"/>
      <c r="AL17" s="169"/>
      <c r="AM17" s="169"/>
      <c r="AN17" s="169">
        <v>100</v>
      </c>
      <c r="AO17" s="169">
        <v>120</v>
      </c>
      <c r="AP17" s="166"/>
      <c r="AQ17" s="166"/>
      <c r="AR17" s="166"/>
      <c r="AS17" s="166"/>
      <c r="AT17" s="166"/>
      <c r="AU17" s="166"/>
      <c r="AV17" s="183"/>
      <c r="AW17" s="183"/>
      <c r="AX17" s="183"/>
      <c r="AY17" s="183"/>
      <c r="AZ17" s="183"/>
      <c r="BA17" s="183"/>
      <c r="BB17" s="183"/>
      <c r="BC17" s="183"/>
      <c r="BD17" s="183"/>
      <c r="BE17" s="158"/>
      <c r="BF17" s="158"/>
      <c r="BG17" s="158"/>
      <c r="BH17" s="157"/>
      <c r="BI17" s="158"/>
      <c r="BJ17" s="158"/>
      <c r="BK17" s="158"/>
      <c r="BL17" s="158"/>
      <c r="BM17" s="158"/>
      <c r="BN17" s="158"/>
      <c r="BO17" s="159"/>
      <c r="BP17" s="158"/>
      <c r="BQ17" s="158"/>
      <c r="BR17" s="158"/>
      <c r="BS17" s="160"/>
      <c r="BT17" s="158"/>
      <c r="BU17" s="184"/>
      <c r="BV17" s="158"/>
      <c r="BW17" s="162"/>
      <c r="BX17" s="155"/>
      <c r="BY17" s="163"/>
      <c r="BZ17" s="155"/>
      <c r="CA17" s="150"/>
      <c r="CB17" s="163"/>
      <c r="CC17" s="154"/>
      <c r="CD17" s="154"/>
      <c r="CE17" s="155"/>
      <c r="CF17" s="182"/>
      <c r="CG17" s="182"/>
      <c r="CH17" s="182"/>
      <c r="CI17" s="182"/>
      <c r="CJ17" s="182"/>
      <c r="CK17" s="182"/>
      <c r="CL17" s="182"/>
      <c r="CM17" s="182"/>
      <c r="CN17" s="163"/>
      <c r="CO17" s="154"/>
      <c r="CP17" s="165"/>
      <c r="CQ17" s="166"/>
      <c r="CR17" s="154"/>
      <c r="CS17" s="154"/>
      <c r="CT17" s="154"/>
      <c r="CU17" s="154"/>
      <c r="CV17" s="163"/>
      <c r="CW17" s="154"/>
      <c r="CX17" s="163"/>
      <c r="CY17" s="154"/>
      <c r="CZ17" s="154"/>
      <c r="DA17" s="154"/>
      <c r="DB17" s="154"/>
      <c r="DC17" s="163"/>
      <c r="DD17" s="155"/>
      <c r="DE17" s="166"/>
      <c r="DF17" s="163"/>
      <c r="DG17" s="154"/>
      <c r="DH17" s="168"/>
      <c r="DI17" s="150"/>
      <c r="DJ17" s="155"/>
      <c r="DK17" s="169"/>
      <c r="DL17" s="170"/>
      <c r="DM17" s="170"/>
      <c r="DN17" s="170"/>
      <c r="DO17" s="170"/>
      <c r="DP17" s="170"/>
      <c r="DQ17" s="155"/>
      <c r="DR17" s="170"/>
      <c r="DS17" s="155"/>
      <c r="DT17" s="155"/>
      <c r="DU17" s="155"/>
      <c r="DV17" s="155"/>
      <c r="DW17" s="125"/>
      <c r="DX17" s="125"/>
      <c r="DY17" s="125"/>
      <c r="DZ17" s="125"/>
      <c r="EA17" s="171"/>
      <c r="EB17" s="171"/>
      <c r="EC17" s="172"/>
      <c r="ED17" s="193"/>
      <c r="EE17" s="194"/>
      <c r="EF17" s="154"/>
      <c r="EG17" s="154"/>
      <c r="EH17" s="154"/>
      <c r="EI17" s="154">
        <v>300</v>
      </c>
      <c r="EJ17" s="154"/>
      <c r="EK17" s="189"/>
      <c r="EL17" s="153">
        <v>520</v>
      </c>
    </row>
    <row r="18" spans="1:142" s="174" customFormat="1" ht="34.950000000000003" customHeight="1" x14ac:dyDescent="0.25">
      <c r="A18" s="144">
        <v>14</v>
      </c>
      <c r="B18" s="145" t="s">
        <v>119</v>
      </c>
      <c r="C18" s="146">
        <v>51</v>
      </c>
      <c r="D18" s="147"/>
      <c r="E18" s="148">
        <v>400</v>
      </c>
      <c r="F18" s="146">
        <v>400</v>
      </c>
      <c r="G18" s="147">
        <f t="shared" si="0"/>
        <v>100</v>
      </c>
      <c r="H18" s="147">
        <v>856</v>
      </c>
      <c r="I18" s="146">
        <v>385</v>
      </c>
      <c r="J18" s="147">
        <f t="shared" si="3"/>
        <v>44.976635514018696</v>
      </c>
      <c r="K18" s="147">
        <v>100</v>
      </c>
      <c r="L18" s="146"/>
      <c r="M18" s="147"/>
      <c r="N18" s="147">
        <v>1</v>
      </c>
      <c r="O18" s="149">
        <v>100</v>
      </c>
      <c r="P18" s="150"/>
      <c r="Q18" s="150">
        <v>10</v>
      </c>
      <c r="R18" s="147">
        <v>856</v>
      </c>
      <c r="S18" s="150"/>
      <c r="T18" s="151"/>
      <c r="U18" s="152">
        <v>435</v>
      </c>
      <c r="V18" s="153">
        <v>435</v>
      </c>
      <c r="W18" s="169">
        <f t="shared" si="1"/>
        <v>100</v>
      </c>
      <c r="X18" s="153">
        <f t="shared" si="2"/>
        <v>0</v>
      </c>
      <c r="Y18" s="153"/>
      <c r="Z18" s="153"/>
      <c r="AA18" s="153"/>
      <c r="AB18" s="154"/>
      <c r="AC18" s="150"/>
      <c r="AD18" s="153"/>
      <c r="AE18" s="153"/>
      <c r="AF18" s="153"/>
      <c r="AG18" s="155"/>
      <c r="AH18" s="155"/>
      <c r="AI18" s="169"/>
      <c r="AJ18" s="169"/>
      <c r="AK18" s="169"/>
      <c r="AL18" s="169"/>
      <c r="AM18" s="169"/>
      <c r="AN18" s="169"/>
      <c r="AO18" s="169">
        <v>140</v>
      </c>
      <c r="AP18" s="166"/>
      <c r="AQ18" s="166"/>
      <c r="AR18" s="166"/>
      <c r="AS18" s="166"/>
      <c r="AT18" s="166"/>
      <c r="AU18" s="166"/>
      <c r="AV18" s="183"/>
      <c r="AW18" s="183"/>
      <c r="AX18" s="183"/>
      <c r="AY18" s="183"/>
      <c r="AZ18" s="183"/>
      <c r="BA18" s="183"/>
      <c r="BB18" s="183"/>
      <c r="BC18" s="183"/>
      <c r="BD18" s="183"/>
      <c r="BE18" s="158"/>
      <c r="BF18" s="158"/>
      <c r="BG18" s="158"/>
      <c r="BH18" s="157"/>
      <c r="BI18" s="158"/>
      <c r="BJ18" s="158"/>
      <c r="BK18" s="158"/>
      <c r="BL18" s="158"/>
      <c r="BM18" s="158"/>
      <c r="BN18" s="158"/>
      <c r="BO18" s="159"/>
      <c r="BP18" s="158"/>
      <c r="BQ18" s="158"/>
      <c r="BR18" s="158"/>
      <c r="BS18" s="160"/>
      <c r="BT18" s="158"/>
      <c r="BU18" s="184"/>
      <c r="BV18" s="158"/>
      <c r="BW18" s="162"/>
      <c r="BX18" s="155"/>
      <c r="BY18" s="163"/>
      <c r="BZ18" s="155"/>
      <c r="CA18" s="150"/>
      <c r="CB18" s="163"/>
      <c r="CC18" s="154"/>
      <c r="CD18" s="154"/>
      <c r="CE18" s="155"/>
      <c r="CF18" s="182"/>
      <c r="CG18" s="182"/>
      <c r="CH18" s="182"/>
      <c r="CI18" s="182"/>
      <c r="CJ18" s="182"/>
      <c r="CK18" s="182"/>
      <c r="CL18" s="182"/>
      <c r="CM18" s="182"/>
      <c r="CN18" s="163"/>
      <c r="CO18" s="154"/>
      <c r="CP18" s="165"/>
      <c r="CQ18" s="166"/>
      <c r="CR18" s="154"/>
      <c r="CS18" s="154"/>
      <c r="CT18" s="154"/>
      <c r="CU18" s="154"/>
      <c r="CV18" s="163"/>
      <c r="CW18" s="154"/>
      <c r="CX18" s="163"/>
      <c r="CY18" s="154"/>
      <c r="CZ18" s="154"/>
      <c r="DA18" s="154"/>
      <c r="DB18" s="154"/>
      <c r="DC18" s="163"/>
      <c r="DD18" s="155"/>
      <c r="DE18" s="154"/>
      <c r="DF18" s="163"/>
      <c r="DG18" s="154"/>
      <c r="DH18" s="168"/>
      <c r="DI18" s="150"/>
      <c r="DJ18" s="155"/>
      <c r="DK18" s="155"/>
      <c r="DL18" s="170"/>
      <c r="DM18" s="170"/>
      <c r="DN18" s="170"/>
      <c r="DO18" s="170"/>
      <c r="DP18" s="170"/>
      <c r="DQ18" s="155"/>
      <c r="DR18" s="170"/>
      <c r="DS18" s="155"/>
      <c r="DT18" s="155"/>
      <c r="DU18" s="155"/>
      <c r="DV18" s="155"/>
      <c r="DW18" s="125"/>
      <c r="DX18" s="125"/>
      <c r="DY18" s="125"/>
      <c r="DZ18" s="125"/>
      <c r="EA18" s="171"/>
      <c r="EB18" s="171"/>
      <c r="EC18" s="172"/>
      <c r="ED18" s="172"/>
      <c r="EE18" s="154"/>
      <c r="EF18" s="154"/>
      <c r="EG18" s="154"/>
      <c r="EH18" s="154"/>
      <c r="EI18" s="154"/>
      <c r="EJ18" s="154"/>
      <c r="EK18" s="189"/>
      <c r="EL18" s="153">
        <v>435</v>
      </c>
    </row>
    <row r="19" spans="1:142" s="174" customFormat="1" ht="34.950000000000003" customHeight="1" x14ac:dyDescent="0.25">
      <c r="A19" s="144">
        <v>15</v>
      </c>
      <c r="B19" s="145" t="s">
        <v>120</v>
      </c>
      <c r="C19" s="146">
        <v>134</v>
      </c>
      <c r="D19" s="147"/>
      <c r="E19" s="148">
        <v>1000</v>
      </c>
      <c r="F19" s="146">
        <v>1000</v>
      </c>
      <c r="G19" s="147">
        <f t="shared" si="0"/>
        <v>100</v>
      </c>
      <c r="H19" s="147">
        <v>1450</v>
      </c>
      <c r="I19" s="146">
        <v>488</v>
      </c>
      <c r="J19" s="147">
        <f t="shared" si="3"/>
        <v>33.655172413793103</v>
      </c>
      <c r="K19" s="147">
        <v>404</v>
      </c>
      <c r="L19" s="146">
        <v>200</v>
      </c>
      <c r="M19" s="147">
        <f t="shared" si="4"/>
        <v>49.504950495049506</v>
      </c>
      <c r="N19" s="147">
        <v>1</v>
      </c>
      <c r="O19" s="149">
        <v>404</v>
      </c>
      <c r="P19" s="150"/>
      <c r="Q19" s="150"/>
      <c r="R19" s="147">
        <v>1450</v>
      </c>
      <c r="S19" s="150"/>
      <c r="T19" s="151"/>
      <c r="U19" s="152">
        <f>869+10</f>
        <v>879</v>
      </c>
      <c r="V19" s="153">
        <v>879</v>
      </c>
      <c r="W19" s="169">
        <f t="shared" si="1"/>
        <v>100</v>
      </c>
      <c r="X19" s="153">
        <f t="shared" si="2"/>
        <v>0</v>
      </c>
      <c r="Y19" s="153">
        <v>260</v>
      </c>
      <c r="Z19" s="153">
        <v>260</v>
      </c>
      <c r="AA19" s="153"/>
      <c r="AB19" s="154"/>
      <c r="AC19" s="150"/>
      <c r="AD19" s="153"/>
      <c r="AE19" s="153"/>
      <c r="AF19" s="153"/>
      <c r="AG19" s="155"/>
      <c r="AH19" s="155"/>
      <c r="AI19" s="169"/>
      <c r="AJ19" s="169"/>
      <c r="AK19" s="169"/>
      <c r="AL19" s="169"/>
      <c r="AM19" s="169"/>
      <c r="AN19" s="169">
        <v>250</v>
      </c>
      <c r="AO19" s="169">
        <v>297</v>
      </c>
      <c r="AP19" s="166"/>
      <c r="AQ19" s="166"/>
      <c r="AR19" s="166"/>
      <c r="AS19" s="166"/>
      <c r="AT19" s="166"/>
      <c r="AU19" s="166"/>
      <c r="AV19" s="183"/>
      <c r="AW19" s="183"/>
      <c r="AX19" s="183"/>
      <c r="AY19" s="183"/>
      <c r="AZ19" s="183"/>
      <c r="BA19" s="183"/>
      <c r="BB19" s="183"/>
      <c r="BC19" s="183"/>
      <c r="BD19" s="183"/>
      <c r="BE19" s="158"/>
      <c r="BF19" s="158"/>
      <c r="BG19" s="159"/>
      <c r="BH19" s="157"/>
      <c r="BI19" s="158"/>
      <c r="BJ19" s="158"/>
      <c r="BK19" s="158"/>
      <c r="BL19" s="158"/>
      <c r="BM19" s="158"/>
      <c r="BN19" s="158"/>
      <c r="BO19" s="159"/>
      <c r="BP19" s="158"/>
      <c r="BQ19" s="158"/>
      <c r="BR19" s="158"/>
      <c r="BS19" s="160"/>
      <c r="BT19" s="158"/>
      <c r="BU19" s="184"/>
      <c r="BV19" s="158"/>
      <c r="BW19" s="162"/>
      <c r="BX19" s="155"/>
      <c r="BY19" s="163"/>
      <c r="BZ19" s="155"/>
      <c r="CA19" s="150"/>
      <c r="CB19" s="163"/>
      <c r="CC19" s="154"/>
      <c r="CD19" s="154"/>
      <c r="CE19" s="155"/>
      <c r="CF19" s="182"/>
      <c r="CG19" s="182"/>
      <c r="CH19" s="182"/>
      <c r="CI19" s="182"/>
      <c r="CJ19" s="182"/>
      <c r="CK19" s="182"/>
      <c r="CL19" s="182"/>
      <c r="CM19" s="182"/>
      <c r="CN19" s="163"/>
      <c r="CO19" s="154"/>
      <c r="CP19" s="165"/>
      <c r="CQ19" s="166"/>
      <c r="CR19" s="154"/>
      <c r="CS19" s="154"/>
      <c r="CT19" s="154"/>
      <c r="CU19" s="154"/>
      <c r="CV19" s="163"/>
      <c r="CW19" s="154"/>
      <c r="CX19" s="163"/>
      <c r="CY19" s="154"/>
      <c r="CZ19" s="154"/>
      <c r="DA19" s="154"/>
      <c r="DB19" s="154"/>
      <c r="DC19" s="163"/>
      <c r="DD19" s="155"/>
      <c r="DE19" s="154"/>
      <c r="DF19" s="163"/>
      <c r="DG19" s="154"/>
      <c r="DH19" s="168"/>
      <c r="DI19" s="150"/>
      <c r="DJ19" s="155"/>
      <c r="DK19" s="155"/>
      <c r="DL19" s="170"/>
      <c r="DM19" s="170"/>
      <c r="DN19" s="170"/>
      <c r="DO19" s="170"/>
      <c r="DP19" s="170"/>
      <c r="DQ19" s="155"/>
      <c r="DR19" s="170"/>
      <c r="DS19" s="155"/>
      <c r="DT19" s="155"/>
      <c r="DU19" s="155"/>
      <c r="DV19" s="155"/>
      <c r="DW19" s="125"/>
      <c r="DX19" s="125"/>
      <c r="DY19" s="125"/>
      <c r="DZ19" s="125"/>
      <c r="EA19" s="171"/>
      <c r="EB19" s="171"/>
      <c r="EC19" s="172"/>
      <c r="ED19" s="172"/>
      <c r="EE19" s="154"/>
      <c r="EF19" s="154"/>
      <c r="EG19" s="154"/>
      <c r="EH19" s="154"/>
      <c r="EI19" s="154"/>
      <c r="EJ19" s="154"/>
      <c r="EK19" s="189"/>
      <c r="EL19" s="153">
        <v>879</v>
      </c>
    </row>
    <row r="20" spans="1:142" s="174" customFormat="1" ht="34.950000000000003" customHeight="1" x14ac:dyDescent="0.25">
      <c r="A20" s="144">
        <v>16</v>
      </c>
      <c r="B20" s="145" t="s">
        <v>121</v>
      </c>
      <c r="C20" s="146"/>
      <c r="D20" s="147"/>
      <c r="E20" s="148">
        <v>297</v>
      </c>
      <c r="F20" s="146">
        <v>297</v>
      </c>
      <c r="G20" s="147">
        <f t="shared" si="0"/>
        <v>100</v>
      </c>
      <c r="H20" s="147">
        <v>339</v>
      </c>
      <c r="I20" s="146">
        <v>339</v>
      </c>
      <c r="J20" s="147">
        <f t="shared" si="3"/>
        <v>100</v>
      </c>
      <c r="K20" s="147">
        <v>72</v>
      </c>
      <c r="L20" s="146">
        <v>72</v>
      </c>
      <c r="M20" s="147">
        <f t="shared" si="4"/>
        <v>100</v>
      </c>
      <c r="N20" s="147"/>
      <c r="O20" s="149">
        <v>72</v>
      </c>
      <c r="P20" s="150">
        <v>72</v>
      </c>
      <c r="Q20" s="150"/>
      <c r="R20" s="147">
        <v>339</v>
      </c>
      <c r="S20" s="150"/>
      <c r="T20" s="151"/>
      <c r="U20" s="152">
        <v>250</v>
      </c>
      <c r="V20" s="153">
        <v>250</v>
      </c>
      <c r="W20" s="169">
        <f t="shared" si="1"/>
        <v>100</v>
      </c>
      <c r="X20" s="153">
        <f t="shared" si="2"/>
        <v>0</v>
      </c>
      <c r="Y20" s="153">
        <v>91</v>
      </c>
      <c r="Z20" s="153">
        <v>91</v>
      </c>
      <c r="AA20" s="153"/>
      <c r="AB20" s="154"/>
      <c r="AC20" s="150"/>
      <c r="AD20" s="153"/>
      <c r="AE20" s="153"/>
      <c r="AF20" s="153"/>
      <c r="AG20" s="155"/>
      <c r="AH20" s="155"/>
      <c r="AI20" s="169"/>
      <c r="AJ20" s="169"/>
      <c r="AK20" s="169"/>
      <c r="AL20" s="169"/>
      <c r="AM20" s="169"/>
      <c r="AN20" s="169">
        <v>20</v>
      </c>
      <c r="AO20" s="169">
        <v>20</v>
      </c>
      <c r="AP20" s="166"/>
      <c r="AQ20" s="166"/>
      <c r="AR20" s="166"/>
      <c r="AS20" s="166"/>
      <c r="AT20" s="166"/>
      <c r="AU20" s="166"/>
      <c r="AV20" s="183"/>
      <c r="AW20" s="183"/>
      <c r="AX20" s="183"/>
      <c r="AY20" s="183"/>
      <c r="AZ20" s="183"/>
      <c r="BA20" s="183"/>
      <c r="BB20" s="183"/>
      <c r="BC20" s="183"/>
      <c r="BD20" s="183"/>
      <c r="BE20" s="158"/>
      <c r="BF20" s="158"/>
      <c r="BG20" s="158"/>
      <c r="BH20" s="157"/>
      <c r="BI20" s="158"/>
      <c r="BJ20" s="158"/>
      <c r="BK20" s="158"/>
      <c r="BL20" s="158"/>
      <c r="BM20" s="158"/>
      <c r="BN20" s="158"/>
      <c r="BO20" s="159"/>
      <c r="BP20" s="158"/>
      <c r="BQ20" s="158"/>
      <c r="BR20" s="158"/>
      <c r="BS20" s="160"/>
      <c r="BT20" s="158"/>
      <c r="BU20" s="184"/>
      <c r="BV20" s="158"/>
      <c r="BW20" s="162"/>
      <c r="BX20" s="155"/>
      <c r="BY20" s="163"/>
      <c r="BZ20" s="155"/>
      <c r="CA20" s="150"/>
      <c r="CB20" s="163"/>
      <c r="CC20" s="154"/>
      <c r="CD20" s="154"/>
      <c r="CE20" s="155"/>
      <c r="CF20" s="182"/>
      <c r="CG20" s="182"/>
      <c r="CH20" s="182"/>
      <c r="CI20" s="182"/>
      <c r="CJ20" s="182"/>
      <c r="CK20" s="182"/>
      <c r="CL20" s="182"/>
      <c r="CM20" s="182"/>
      <c r="CN20" s="163"/>
      <c r="CO20" s="154"/>
      <c r="CP20" s="165"/>
      <c r="CQ20" s="166"/>
      <c r="CR20" s="154"/>
      <c r="CS20" s="154"/>
      <c r="CT20" s="154"/>
      <c r="CU20" s="154"/>
      <c r="CV20" s="163"/>
      <c r="CW20" s="154"/>
      <c r="CX20" s="163"/>
      <c r="CY20" s="154"/>
      <c r="CZ20" s="154"/>
      <c r="DA20" s="154"/>
      <c r="DB20" s="154"/>
      <c r="DC20" s="163"/>
      <c r="DD20" s="155"/>
      <c r="DE20" s="154"/>
      <c r="DF20" s="163"/>
      <c r="DG20" s="154"/>
      <c r="DH20" s="168"/>
      <c r="DI20" s="150"/>
      <c r="DJ20" s="155"/>
      <c r="DK20" s="155"/>
      <c r="DL20" s="170"/>
      <c r="DM20" s="170"/>
      <c r="DN20" s="170"/>
      <c r="DO20" s="170"/>
      <c r="DP20" s="170"/>
      <c r="DQ20" s="155"/>
      <c r="DR20" s="170"/>
      <c r="DS20" s="155"/>
      <c r="DT20" s="155"/>
      <c r="DU20" s="155"/>
      <c r="DV20" s="155"/>
      <c r="DW20" s="125"/>
      <c r="DX20" s="125"/>
      <c r="DY20" s="125"/>
      <c r="DZ20" s="125"/>
      <c r="EA20" s="171"/>
      <c r="EB20" s="171"/>
      <c r="EC20" s="172"/>
      <c r="ED20" s="172"/>
      <c r="EE20" s="154"/>
      <c r="EF20" s="154"/>
      <c r="EG20" s="154"/>
      <c r="EH20" s="154"/>
      <c r="EI20" s="154"/>
      <c r="EJ20" s="154"/>
      <c r="EK20" s="189"/>
      <c r="EL20" s="153">
        <v>250</v>
      </c>
    </row>
    <row r="21" spans="1:142" s="174" customFormat="1" ht="34.950000000000003" customHeight="1" x14ac:dyDescent="0.25">
      <c r="A21" s="144">
        <v>17</v>
      </c>
      <c r="B21" s="145" t="s">
        <v>122</v>
      </c>
      <c r="C21" s="146">
        <v>18</v>
      </c>
      <c r="D21" s="147"/>
      <c r="E21" s="148">
        <v>260</v>
      </c>
      <c r="F21" s="146">
        <v>260</v>
      </c>
      <c r="G21" s="147">
        <f t="shared" si="0"/>
        <v>100</v>
      </c>
      <c r="H21" s="147">
        <v>120</v>
      </c>
      <c r="I21" s="146">
        <v>120</v>
      </c>
      <c r="J21" s="147">
        <f t="shared" si="3"/>
        <v>100</v>
      </c>
      <c r="K21" s="147">
        <v>62</v>
      </c>
      <c r="L21" s="146">
        <v>40</v>
      </c>
      <c r="M21" s="147">
        <f t="shared" si="4"/>
        <v>64.516129032258064</v>
      </c>
      <c r="N21" s="147"/>
      <c r="O21" s="149">
        <v>62</v>
      </c>
      <c r="P21" s="150">
        <v>30</v>
      </c>
      <c r="Q21" s="150"/>
      <c r="R21" s="147">
        <v>120</v>
      </c>
      <c r="S21" s="150"/>
      <c r="T21" s="151"/>
      <c r="U21" s="152">
        <v>180</v>
      </c>
      <c r="V21" s="153">
        <v>180</v>
      </c>
      <c r="W21" s="169">
        <f t="shared" si="1"/>
        <v>100</v>
      </c>
      <c r="X21" s="153">
        <f t="shared" si="2"/>
        <v>0</v>
      </c>
      <c r="Y21" s="153">
        <v>140</v>
      </c>
      <c r="Z21" s="153">
        <v>140</v>
      </c>
      <c r="AA21" s="153"/>
      <c r="AB21" s="154"/>
      <c r="AC21" s="150"/>
      <c r="AD21" s="153"/>
      <c r="AE21" s="153"/>
      <c r="AF21" s="153"/>
      <c r="AG21" s="155"/>
      <c r="AH21" s="155"/>
      <c r="AI21" s="169"/>
      <c r="AJ21" s="169"/>
      <c r="AK21" s="169"/>
      <c r="AL21" s="169"/>
      <c r="AM21" s="169"/>
      <c r="AN21" s="169">
        <v>60</v>
      </c>
      <c r="AO21" s="169">
        <v>60</v>
      </c>
      <c r="AP21" s="166"/>
      <c r="AQ21" s="166"/>
      <c r="AR21" s="166"/>
      <c r="AS21" s="166"/>
      <c r="AT21" s="166"/>
      <c r="AU21" s="166"/>
      <c r="AV21" s="183"/>
      <c r="AW21" s="183"/>
      <c r="AX21" s="183"/>
      <c r="AY21" s="183"/>
      <c r="AZ21" s="183"/>
      <c r="BA21" s="183"/>
      <c r="BB21" s="183"/>
      <c r="BC21" s="183"/>
      <c r="BD21" s="183"/>
      <c r="BE21" s="158"/>
      <c r="BF21" s="158"/>
      <c r="BG21" s="158"/>
      <c r="BH21" s="157"/>
      <c r="BI21" s="158"/>
      <c r="BJ21" s="158"/>
      <c r="BK21" s="159"/>
      <c r="BL21" s="158"/>
      <c r="BM21" s="158"/>
      <c r="BN21" s="158"/>
      <c r="BO21" s="159"/>
      <c r="BP21" s="158"/>
      <c r="BQ21" s="158"/>
      <c r="BR21" s="158"/>
      <c r="BS21" s="169"/>
      <c r="BT21" s="158"/>
      <c r="BU21" s="184"/>
      <c r="BV21" s="158"/>
      <c r="BW21" s="162"/>
      <c r="BX21" s="155"/>
      <c r="BY21" s="163"/>
      <c r="BZ21" s="155"/>
      <c r="CA21" s="150"/>
      <c r="CB21" s="163"/>
      <c r="CC21" s="154"/>
      <c r="CD21" s="154"/>
      <c r="CE21" s="155"/>
      <c r="CF21" s="182"/>
      <c r="CG21" s="182"/>
      <c r="CH21" s="182"/>
      <c r="CI21" s="182"/>
      <c r="CJ21" s="182"/>
      <c r="CK21" s="182"/>
      <c r="CL21" s="182"/>
      <c r="CM21" s="182"/>
      <c r="CN21" s="163"/>
      <c r="CO21" s="154"/>
      <c r="CP21" s="165"/>
      <c r="CQ21" s="166"/>
      <c r="CR21" s="154"/>
      <c r="CS21" s="154"/>
      <c r="CT21" s="154"/>
      <c r="CU21" s="154"/>
      <c r="CV21" s="163"/>
      <c r="CW21" s="154"/>
      <c r="CX21" s="163"/>
      <c r="CY21" s="154"/>
      <c r="CZ21" s="154"/>
      <c r="DA21" s="154"/>
      <c r="DB21" s="154"/>
      <c r="DC21" s="163"/>
      <c r="DD21" s="155"/>
      <c r="DE21" s="154"/>
      <c r="DF21" s="163"/>
      <c r="DG21" s="154"/>
      <c r="DH21" s="195"/>
      <c r="DI21" s="185"/>
      <c r="DJ21" s="155"/>
      <c r="DK21" s="155"/>
      <c r="DL21" s="170"/>
      <c r="DM21" s="170"/>
      <c r="DN21" s="170"/>
      <c r="DO21" s="170"/>
      <c r="DP21" s="170"/>
      <c r="DQ21" s="155"/>
      <c r="DR21" s="170"/>
      <c r="DS21" s="155"/>
      <c r="DT21" s="155"/>
      <c r="DU21" s="155"/>
      <c r="DV21" s="155"/>
      <c r="DW21" s="125"/>
      <c r="DX21" s="125"/>
      <c r="DY21" s="125"/>
      <c r="DZ21" s="125"/>
      <c r="EA21" s="171"/>
      <c r="EB21" s="171"/>
      <c r="EC21" s="172"/>
      <c r="ED21" s="172"/>
      <c r="EE21" s="154"/>
      <c r="EF21" s="154"/>
      <c r="EG21" s="154"/>
      <c r="EH21" s="154"/>
      <c r="EI21" s="154"/>
      <c r="EJ21" s="154"/>
      <c r="EK21" s="189"/>
      <c r="EL21" s="153">
        <v>180</v>
      </c>
    </row>
    <row r="22" spans="1:142" s="174" customFormat="1" ht="34.950000000000003" customHeight="1" x14ac:dyDescent="0.25">
      <c r="A22" s="144">
        <v>18</v>
      </c>
      <c r="B22" s="196" t="s">
        <v>123</v>
      </c>
      <c r="C22" s="146"/>
      <c r="D22" s="147"/>
      <c r="E22" s="148">
        <v>470</v>
      </c>
      <c r="F22" s="146">
        <v>470</v>
      </c>
      <c r="G22" s="147">
        <f t="shared" si="0"/>
        <v>100</v>
      </c>
      <c r="H22" s="147">
        <v>600</v>
      </c>
      <c r="I22" s="146"/>
      <c r="J22" s="147">
        <f t="shared" si="3"/>
        <v>0</v>
      </c>
      <c r="K22" s="147">
        <v>0</v>
      </c>
      <c r="L22" s="146"/>
      <c r="M22" s="147"/>
      <c r="N22" s="147"/>
      <c r="O22" s="149">
        <v>0</v>
      </c>
      <c r="P22" s="150"/>
      <c r="Q22" s="150"/>
      <c r="R22" s="147">
        <v>600</v>
      </c>
      <c r="S22" s="150"/>
      <c r="T22" s="151"/>
      <c r="U22" s="152">
        <v>100</v>
      </c>
      <c r="V22" s="153">
        <v>180</v>
      </c>
      <c r="W22" s="169">
        <f t="shared" si="1"/>
        <v>180</v>
      </c>
      <c r="X22" s="153">
        <v>0</v>
      </c>
      <c r="Y22" s="153">
        <v>100</v>
      </c>
      <c r="Z22" s="153"/>
      <c r="AA22" s="153"/>
      <c r="AB22" s="154"/>
      <c r="AC22" s="150"/>
      <c r="AD22" s="153"/>
      <c r="AE22" s="153"/>
      <c r="AF22" s="153"/>
      <c r="AG22" s="155">
        <v>200</v>
      </c>
      <c r="AH22" s="150">
        <v>170</v>
      </c>
      <c r="AI22" s="169"/>
      <c r="AJ22" s="169"/>
      <c r="AK22" s="169"/>
      <c r="AL22" s="169"/>
      <c r="AM22" s="169"/>
      <c r="AN22" s="169">
        <v>200</v>
      </c>
      <c r="AO22" s="169">
        <v>200</v>
      </c>
      <c r="AP22" s="166"/>
      <c r="AQ22" s="166"/>
      <c r="AR22" s="166"/>
      <c r="AS22" s="166"/>
      <c r="AT22" s="166"/>
      <c r="AU22" s="166"/>
      <c r="AV22" s="183"/>
      <c r="AW22" s="183"/>
      <c r="AX22" s="183"/>
      <c r="AY22" s="183"/>
      <c r="AZ22" s="183"/>
      <c r="BA22" s="183"/>
      <c r="BB22" s="183"/>
      <c r="BC22" s="183"/>
      <c r="BD22" s="183"/>
      <c r="BE22" s="158"/>
      <c r="BF22" s="158"/>
      <c r="BG22" s="159"/>
      <c r="BH22" s="157"/>
      <c r="BI22" s="158"/>
      <c r="BJ22" s="158"/>
      <c r="BK22" s="157"/>
      <c r="BL22" s="158"/>
      <c r="BM22" s="158"/>
      <c r="BN22" s="158"/>
      <c r="BO22" s="159"/>
      <c r="BP22" s="158"/>
      <c r="BQ22" s="158"/>
      <c r="BR22" s="158"/>
      <c r="BS22" s="160"/>
      <c r="BT22" s="158"/>
      <c r="BU22" s="184"/>
      <c r="BV22" s="158"/>
      <c r="BW22" s="162"/>
      <c r="BX22" s="155"/>
      <c r="BY22" s="163"/>
      <c r="BZ22" s="155"/>
      <c r="CA22" s="150"/>
      <c r="CB22" s="163"/>
      <c r="CC22" s="154"/>
      <c r="CD22" s="154"/>
      <c r="CE22" s="155"/>
      <c r="CF22" s="182"/>
      <c r="CG22" s="182"/>
      <c r="CH22" s="182"/>
      <c r="CI22" s="182"/>
      <c r="CJ22" s="182"/>
      <c r="CK22" s="182"/>
      <c r="CL22" s="182"/>
      <c r="CM22" s="182"/>
      <c r="CN22" s="163"/>
      <c r="CO22" s="154"/>
      <c r="CP22" s="165"/>
      <c r="CQ22" s="166"/>
      <c r="CR22" s="154"/>
      <c r="CS22" s="154"/>
      <c r="CT22" s="154"/>
      <c r="CU22" s="154"/>
      <c r="CV22" s="163"/>
      <c r="CW22" s="154"/>
      <c r="CX22" s="163"/>
      <c r="CY22" s="154"/>
      <c r="CZ22" s="154"/>
      <c r="DA22" s="154"/>
      <c r="DB22" s="154"/>
      <c r="DC22" s="163"/>
      <c r="DD22" s="155"/>
      <c r="DE22" s="154"/>
      <c r="DF22" s="163"/>
      <c r="DG22" s="154"/>
      <c r="DH22" s="168"/>
      <c r="DI22" s="150"/>
      <c r="DJ22" s="155"/>
      <c r="DK22" s="160"/>
      <c r="DL22" s="170"/>
      <c r="DM22" s="170"/>
      <c r="DN22" s="170"/>
      <c r="DO22" s="170"/>
      <c r="DP22" s="170"/>
      <c r="DQ22" s="155"/>
      <c r="DR22" s="170"/>
      <c r="DS22" s="155"/>
      <c r="DT22" s="155"/>
      <c r="DU22" s="155"/>
      <c r="DV22" s="155"/>
      <c r="DW22" s="191"/>
      <c r="DX22" s="191"/>
      <c r="DY22" s="197"/>
      <c r="DZ22" s="197"/>
      <c r="EA22" s="171"/>
      <c r="EB22" s="171"/>
      <c r="EC22" s="172"/>
      <c r="ED22" s="172"/>
      <c r="EE22" s="154"/>
      <c r="EF22" s="154"/>
      <c r="EG22" s="154"/>
      <c r="EH22" s="154"/>
      <c r="EI22" s="154"/>
      <c r="EJ22" s="154"/>
      <c r="EK22" s="189"/>
      <c r="EL22" s="153">
        <v>128</v>
      </c>
    </row>
    <row r="23" spans="1:142" s="174" customFormat="1" ht="34.950000000000003" customHeight="1" x14ac:dyDescent="0.25">
      <c r="A23" s="144">
        <v>20</v>
      </c>
      <c r="B23" s="196" t="s">
        <v>124</v>
      </c>
      <c r="C23" s="146"/>
      <c r="D23" s="147"/>
      <c r="E23" s="148">
        <v>277</v>
      </c>
      <c r="F23" s="146">
        <v>277</v>
      </c>
      <c r="G23" s="147">
        <f t="shared" si="0"/>
        <v>100</v>
      </c>
      <c r="H23" s="147">
        <v>1605</v>
      </c>
      <c r="I23" s="146">
        <v>1605</v>
      </c>
      <c r="J23" s="147">
        <f t="shared" si="3"/>
        <v>100</v>
      </c>
      <c r="K23" s="147">
        <v>0</v>
      </c>
      <c r="L23" s="146"/>
      <c r="M23" s="147"/>
      <c r="N23" s="147"/>
      <c r="O23" s="149">
        <v>0</v>
      </c>
      <c r="P23" s="150"/>
      <c r="Q23" s="150"/>
      <c r="R23" s="147">
        <v>1605</v>
      </c>
      <c r="S23" s="150"/>
      <c r="T23" s="151"/>
      <c r="U23" s="152">
        <v>0</v>
      </c>
      <c r="V23" s="153">
        <v>200</v>
      </c>
      <c r="W23" s="169">
        <v>100</v>
      </c>
      <c r="X23" s="153">
        <f t="shared" ref="X23:X29" si="5">V23-EL23</f>
        <v>0</v>
      </c>
      <c r="Y23" s="153">
        <v>277</v>
      </c>
      <c r="Z23" s="153">
        <v>77</v>
      </c>
      <c r="AA23" s="153">
        <v>1</v>
      </c>
      <c r="AB23" s="154">
        <v>1</v>
      </c>
      <c r="AC23" s="150"/>
      <c r="AD23" s="153"/>
      <c r="AE23" s="153"/>
      <c r="AF23" s="153"/>
      <c r="AG23" s="155"/>
      <c r="AH23" s="150"/>
      <c r="AI23" s="169"/>
      <c r="AJ23" s="169"/>
      <c r="AK23" s="169"/>
      <c r="AL23" s="169"/>
      <c r="AM23" s="169"/>
      <c r="AN23" s="169"/>
      <c r="AO23" s="169">
        <v>100</v>
      </c>
      <c r="AP23" s="166"/>
      <c r="AQ23" s="166"/>
      <c r="AR23" s="166"/>
      <c r="AS23" s="166"/>
      <c r="AT23" s="166"/>
      <c r="AU23" s="166"/>
      <c r="AV23" s="183"/>
      <c r="AW23" s="183"/>
      <c r="AX23" s="183"/>
      <c r="AY23" s="183"/>
      <c r="AZ23" s="183"/>
      <c r="BA23" s="183"/>
      <c r="BB23" s="183"/>
      <c r="BC23" s="183"/>
      <c r="BD23" s="183"/>
      <c r="BE23" s="158"/>
      <c r="BF23" s="158"/>
      <c r="BG23" s="158"/>
      <c r="BH23" s="157"/>
      <c r="BI23" s="158"/>
      <c r="BJ23" s="158"/>
      <c r="BK23" s="157"/>
      <c r="BL23" s="158"/>
      <c r="BM23" s="158"/>
      <c r="BN23" s="158"/>
      <c r="BO23" s="158"/>
      <c r="BP23" s="158"/>
      <c r="BQ23" s="158"/>
      <c r="BR23" s="158"/>
      <c r="BS23" s="160"/>
      <c r="BT23" s="158"/>
      <c r="BU23" s="184"/>
      <c r="BV23" s="158"/>
      <c r="BW23" s="162"/>
      <c r="BX23" s="155"/>
      <c r="BY23" s="163"/>
      <c r="BZ23" s="155"/>
      <c r="CA23" s="150"/>
      <c r="CB23" s="163"/>
      <c r="CC23" s="154"/>
      <c r="CD23" s="154"/>
      <c r="CE23" s="155"/>
      <c r="CF23" s="182"/>
      <c r="CG23" s="182"/>
      <c r="CH23" s="182"/>
      <c r="CI23" s="182"/>
      <c r="CJ23" s="182"/>
      <c r="CK23" s="182"/>
      <c r="CL23" s="182"/>
      <c r="CM23" s="182"/>
      <c r="CN23" s="163"/>
      <c r="CO23" s="154"/>
      <c r="CP23" s="154"/>
      <c r="CQ23" s="165"/>
      <c r="CR23" s="154"/>
      <c r="CS23" s="154"/>
      <c r="CT23" s="154"/>
      <c r="CU23" s="154"/>
      <c r="CV23" s="163"/>
      <c r="CW23" s="154"/>
      <c r="CX23" s="163"/>
      <c r="CY23" s="154"/>
      <c r="CZ23" s="154"/>
      <c r="DA23" s="154"/>
      <c r="DB23" s="154"/>
      <c r="DC23" s="163"/>
      <c r="DD23" s="155"/>
      <c r="DE23" s="154"/>
      <c r="DF23" s="163"/>
      <c r="DG23" s="154"/>
      <c r="DH23" s="168"/>
      <c r="DI23" s="150"/>
      <c r="DJ23" s="155"/>
      <c r="DK23" s="155"/>
      <c r="DL23" s="170"/>
      <c r="DM23" s="170"/>
      <c r="DN23" s="170"/>
      <c r="DO23" s="170"/>
      <c r="DP23" s="170"/>
      <c r="DQ23" s="155"/>
      <c r="DR23" s="170"/>
      <c r="DS23" s="155"/>
      <c r="DT23" s="155"/>
      <c r="DU23" s="155"/>
      <c r="DV23" s="155"/>
      <c r="DW23" s="125"/>
      <c r="DX23" s="125"/>
      <c r="DY23" s="125"/>
      <c r="DZ23" s="125"/>
      <c r="EA23" s="171"/>
      <c r="EB23" s="171"/>
      <c r="EC23" s="172"/>
      <c r="ED23" s="172"/>
      <c r="EE23" s="154"/>
      <c r="EF23" s="154"/>
      <c r="EG23" s="154"/>
      <c r="EH23" s="154"/>
      <c r="EI23" s="154"/>
      <c r="EJ23" s="154"/>
      <c r="EK23" s="189"/>
      <c r="EL23" s="153">
        <v>200</v>
      </c>
    </row>
    <row r="24" spans="1:142" s="174" customFormat="1" ht="34.950000000000003" customHeight="1" x14ac:dyDescent="0.25">
      <c r="A24" s="144">
        <v>21</v>
      </c>
      <c r="B24" s="196" t="s">
        <v>125</v>
      </c>
      <c r="C24" s="146"/>
      <c r="D24" s="146">
        <v>20</v>
      </c>
      <c r="E24" s="148">
        <v>100</v>
      </c>
      <c r="F24" s="146">
        <v>100</v>
      </c>
      <c r="G24" s="147">
        <f t="shared" si="0"/>
        <v>100</v>
      </c>
      <c r="H24" s="146">
        <v>0</v>
      </c>
      <c r="I24" s="146"/>
      <c r="J24" s="147">
        <v>0</v>
      </c>
      <c r="K24" s="147">
        <v>0</v>
      </c>
      <c r="L24" s="146"/>
      <c r="M24" s="147"/>
      <c r="N24" s="147"/>
      <c r="O24" s="149">
        <v>0</v>
      </c>
      <c r="P24" s="150"/>
      <c r="Q24" s="150"/>
      <c r="R24" s="146">
        <v>0</v>
      </c>
      <c r="S24" s="150"/>
      <c r="T24" s="151"/>
      <c r="U24" s="152"/>
      <c r="V24" s="150"/>
      <c r="W24" s="153"/>
      <c r="X24" s="153">
        <f t="shared" si="5"/>
        <v>0</v>
      </c>
      <c r="Y24" s="153"/>
      <c r="Z24" s="153"/>
      <c r="AA24" s="153"/>
      <c r="AB24" s="154"/>
      <c r="AC24" s="150">
        <v>200</v>
      </c>
      <c r="AD24" s="150">
        <v>200</v>
      </c>
      <c r="AE24" s="150"/>
      <c r="AF24" s="150"/>
      <c r="AG24" s="155"/>
      <c r="AH24" s="155"/>
      <c r="AI24" s="155"/>
      <c r="AJ24" s="155"/>
      <c r="AK24" s="155"/>
      <c r="AL24" s="155"/>
      <c r="AM24" s="155"/>
      <c r="AN24" s="155"/>
      <c r="AO24" s="155"/>
      <c r="AP24" s="154"/>
      <c r="AQ24" s="154"/>
      <c r="AR24" s="154"/>
      <c r="AS24" s="154"/>
      <c r="AT24" s="154"/>
      <c r="AU24" s="154"/>
      <c r="AV24" s="156"/>
      <c r="AW24" s="156"/>
      <c r="AX24" s="156"/>
      <c r="AY24" s="156"/>
      <c r="AZ24" s="156"/>
      <c r="BA24" s="156"/>
      <c r="BB24" s="156"/>
      <c r="BC24" s="156"/>
      <c r="BD24" s="156"/>
      <c r="BE24" s="157"/>
      <c r="BF24" s="157"/>
      <c r="BG24" s="159"/>
      <c r="BH24" s="157"/>
      <c r="BI24" s="157"/>
      <c r="BJ24" s="157"/>
      <c r="BK24" s="157"/>
      <c r="BL24" s="158"/>
      <c r="BM24" s="157"/>
      <c r="BN24" s="157"/>
      <c r="BO24" s="159"/>
      <c r="BP24" s="158"/>
      <c r="BQ24" s="157"/>
      <c r="BR24" s="157"/>
      <c r="BS24" s="160"/>
      <c r="BT24" s="158"/>
      <c r="BU24" s="161"/>
      <c r="BV24" s="157"/>
      <c r="BW24" s="162"/>
      <c r="BX24" s="155"/>
      <c r="BY24" s="163"/>
      <c r="BZ24" s="155"/>
      <c r="CA24" s="150"/>
      <c r="CB24" s="163"/>
      <c r="CC24" s="154"/>
      <c r="CD24" s="154"/>
      <c r="CE24" s="155"/>
      <c r="CF24" s="182"/>
      <c r="CG24" s="182"/>
      <c r="CH24" s="182"/>
      <c r="CI24" s="182"/>
      <c r="CJ24" s="182"/>
      <c r="CK24" s="182"/>
      <c r="CL24" s="182"/>
      <c r="CM24" s="182"/>
      <c r="CN24" s="163"/>
      <c r="CO24" s="154"/>
      <c r="CP24" s="154"/>
      <c r="CQ24" s="165"/>
      <c r="CR24" s="154"/>
      <c r="CS24" s="154"/>
      <c r="CT24" s="154"/>
      <c r="CU24" s="154"/>
      <c r="CV24" s="163"/>
      <c r="CW24" s="154"/>
      <c r="CX24" s="163"/>
      <c r="CY24" s="154"/>
      <c r="CZ24" s="154"/>
      <c r="DA24" s="154"/>
      <c r="DB24" s="154"/>
      <c r="DC24" s="163"/>
      <c r="DD24" s="155"/>
      <c r="DE24" s="154"/>
      <c r="DF24" s="163"/>
      <c r="DG24" s="154"/>
      <c r="DH24" s="168"/>
      <c r="DI24" s="150"/>
      <c r="DJ24" s="155"/>
      <c r="DK24" s="155"/>
      <c r="DL24" s="170"/>
      <c r="DM24" s="170"/>
      <c r="DN24" s="170"/>
      <c r="DO24" s="170"/>
      <c r="DP24" s="170"/>
      <c r="DQ24" s="155"/>
      <c r="DR24" s="170"/>
      <c r="DS24" s="155"/>
      <c r="DT24" s="155"/>
      <c r="DU24" s="155"/>
      <c r="DV24" s="155"/>
      <c r="DW24" s="125"/>
      <c r="DX24" s="125"/>
      <c r="DY24" s="125"/>
      <c r="DZ24" s="125"/>
      <c r="EA24" s="171"/>
      <c r="EB24" s="171"/>
      <c r="EC24" s="172"/>
      <c r="ED24" s="172"/>
      <c r="EE24" s="154"/>
      <c r="EF24" s="154"/>
      <c r="EG24" s="154"/>
      <c r="EH24" s="154"/>
      <c r="EI24" s="154"/>
      <c r="EJ24" s="154"/>
      <c r="EK24" s="189"/>
      <c r="EL24" s="150"/>
    </row>
    <row r="25" spans="1:142" s="174" customFormat="1" ht="34.950000000000003" customHeight="1" x14ac:dyDescent="0.25">
      <c r="A25" s="144">
        <v>22</v>
      </c>
      <c r="B25" s="196" t="s">
        <v>126</v>
      </c>
      <c r="C25" s="146">
        <v>179</v>
      </c>
      <c r="D25" s="147"/>
      <c r="E25" s="148">
        <v>772</v>
      </c>
      <c r="F25" s="146">
        <v>772</v>
      </c>
      <c r="G25" s="147">
        <f t="shared" si="0"/>
        <v>100</v>
      </c>
      <c r="H25" s="147">
        <v>1215</v>
      </c>
      <c r="I25" s="146"/>
      <c r="J25" s="147">
        <f>I25/H25*100</f>
        <v>0</v>
      </c>
      <c r="K25" s="147">
        <v>124</v>
      </c>
      <c r="L25" s="146">
        <v>124</v>
      </c>
      <c r="M25" s="147">
        <f t="shared" si="4"/>
        <v>100</v>
      </c>
      <c r="N25" s="147"/>
      <c r="O25" s="149">
        <v>124</v>
      </c>
      <c r="P25" s="150">
        <v>124</v>
      </c>
      <c r="Q25" s="150"/>
      <c r="R25" s="147">
        <v>1215</v>
      </c>
      <c r="S25" s="150"/>
      <c r="T25" s="151"/>
      <c r="U25" s="152">
        <f>440+367</f>
        <v>807</v>
      </c>
      <c r="V25" s="150">
        <v>807</v>
      </c>
      <c r="W25" s="153">
        <f>V25/U25*100</f>
        <v>100</v>
      </c>
      <c r="X25" s="153">
        <f t="shared" si="5"/>
        <v>0</v>
      </c>
      <c r="Y25" s="153">
        <v>107</v>
      </c>
      <c r="Z25" s="153">
        <v>107</v>
      </c>
      <c r="AA25" s="153">
        <v>2</v>
      </c>
      <c r="AB25" s="154">
        <v>1</v>
      </c>
      <c r="AC25" s="150"/>
      <c r="AD25" s="150"/>
      <c r="AE25" s="150">
        <v>212</v>
      </c>
      <c r="AF25" s="150">
        <v>212</v>
      </c>
      <c r="AG25" s="155"/>
      <c r="AH25" s="155"/>
      <c r="AI25" s="155"/>
      <c r="AJ25" s="155"/>
      <c r="AK25" s="155"/>
      <c r="AL25" s="155"/>
      <c r="AM25" s="155"/>
      <c r="AN25" s="155"/>
      <c r="AO25" s="155"/>
      <c r="AP25" s="154"/>
      <c r="AQ25" s="154"/>
      <c r="AR25" s="154"/>
      <c r="AS25" s="154"/>
      <c r="AT25" s="154"/>
      <c r="AU25" s="154"/>
      <c r="AV25" s="154"/>
      <c r="AW25" s="155"/>
      <c r="AX25" s="155"/>
      <c r="AY25" s="155"/>
      <c r="AZ25" s="155"/>
      <c r="BA25" s="155"/>
      <c r="BB25" s="155"/>
      <c r="BC25" s="155"/>
      <c r="BD25" s="155"/>
      <c r="BE25" s="155"/>
      <c r="BF25" s="155"/>
      <c r="BG25" s="158"/>
      <c r="BH25" s="157"/>
      <c r="BI25" s="155"/>
      <c r="BJ25" s="155"/>
      <c r="BK25" s="159"/>
      <c r="BL25" s="158"/>
      <c r="BM25" s="155"/>
      <c r="BN25" s="155"/>
      <c r="BO25" s="159"/>
      <c r="BP25" s="158"/>
      <c r="BQ25" s="155"/>
      <c r="BR25" s="155"/>
      <c r="BS25" s="160"/>
      <c r="BT25" s="158"/>
      <c r="BU25" s="163"/>
      <c r="BV25" s="155"/>
      <c r="BW25" s="162"/>
      <c r="BX25" s="155"/>
      <c r="BY25" s="163"/>
      <c r="BZ25" s="155"/>
      <c r="CA25" s="150"/>
      <c r="CB25" s="163"/>
      <c r="CC25" s="154"/>
      <c r="CD25" s="154"/>
      <c r="CE25" s="155"/>
      <c r="CF25" s="182"/>
      <c r="CG25" s="182"/>
      <c r="CH25" s="182"/>
      <c r="CI25" s="182"/>
      <c r="CJ25" s="182"/>
      <c r="CK25" s="182"/>
      <c r="CL25" s="182"/>
      <c r="CM25" s="182"/>
      <c r="CN25" s="163"/>
      <c r="CO25" s="154"/>
      <c r="CP25" s="165"/>
      <c r="CQ25" s="166"/>
      <c r="CR25" s="154"/>
      <c r="CS25" s="154"/>
      <c r="CT25" s="154"/>
      <c r="CU25" s="154"/>
      <c r="CV25" s="163"/>
      <c r="CW25" s="154"/>
      <c r="CX25" s="163"/>
      <c r="CY25" s="154"/>
      <c r="CZ25" s="154"/>
      <c r="DA25" s="154"/>
      <c r="DB25" s="154"/>
      <c r="DC25" s="163"/>
      <c r="DD25" s="155"/>
      <c r="DE25" s="166"/>
      <c r="DF25" s="163"/>
      <c r="DG25" s="154"/>
      <c r="DH25" s="168"/>
      <c r="DI25" s="150"/>
      <c r="DJ25" s="155"/>
      <c r="DK25" s="155"/>
      <c r="DL25" s="170"/>
      <c r="DM25" s="170"/>
      <c r="DN25" s="170"/>
      <c r="DO25" s="170"/>
      <c r="DP25" s="170"/>
      <c r="DQ25" s="155"/>
      <c r="DR25" s="170"/>
      <c r="DS25" s="155"/>
      <c r="DT25" s="155"/>
      <c r="DU25" s="155"/>
      <c r="DV25" s="155"/>
      <c r="DW25" s="125"/>
      <c r="DX25" s="125"/>
      <c r="DY25" s="125"/>
      <c r="DZ25" s="125"/>
      <c r="EA25" s="171"/>
      <c r="EB25" s="171"/>
      <c r="EC25" s="172"/>
      <c r="ED25" s="172"/>
      <c r="EE25" s="154"/>
      <c r="EF25" s="154"/>
      <c r="EG25" s="154"/>
      <c r="EH25" s="154"/>
      <c r="EI25" s="154"/>
      <c r="EJ25" s="154"/>
      <c r="EK25" s="189"/>
      <c r="EL25" s="150">
        <v>807</v>
      </c>
    </row>
    <row r="26" spans="1:142" s="199" customFormat="1" ht="34.950000000000003" customHeight="1" x14ac:dyDescent="0.25">
      <c r="A26" s="144">
        <v>23</v>
      </c>
      <c r="B26" s="196" t="s">
        <v>127</v>
      </c>
      <c r="C26" s="146"/>
      <c r="D26" s="147"/>
      <c r="E26" s="147"/>
      <c r="F26" s="146"/>
      <c r="G26" s="147"/>
      <c r="H26" s="147">
        <v>215</v>
      </c>
      <c r="I26" s="146">
        <v>215</v>
      </c>
      <c r="J26" s="147">
        <f>I26/H26*100</f>
        <v>100</v>
      </c>
      <c r="K26" s="147"/>
      <c r="L26" s="146"/>
      <c r="M26" s="147"/>
      <c r="N26" s="147"/>
      <c r="O26" s="149"/>
      <c r="P26" s="150"/>
      <c r="Q26" s="150"/>
      <c r="R26" s="147">
        <v>215</v>
      </c>
      <c r="S26" s="150"/>
      <c r="T26" s="151"/>
      <c r="U26" s="152"/>
      <c r="V26" s="150"/>
      <c r="W26" s="153"/>
      <c r="X26" s="153">
        <f t="shared" si="5"/>
        <v>0</v>
      </c>
      <c r="Y26" s="153"/>
      <c r="Z26" s="153"/>
      <c r="AA26" s="153"/>
      <c r="AB26" s="155"/>
      <c r="AC26" s="150"/>
      <c r="AD26" s="150"/>
      <c r="AE26" s="150"/>
      <c r="AF26" s="150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5"/>
      <c r="AY26" s="155"/>
      <c r="AZ26" s="155"/>
      <c r="BA26" s="155"/>
      <c r="BB26" s="155"/>
      <c r="BC26" s="155"/>
      <c r="BD26" s="155"/>
      <c r="BE26" s="155"/>
      <c r="BF26" s="155"/>
      <c r="BG26" s="158"/>
      <c r="BH26" s="157"/>
      <c r="BI26" s="155"/>
      <c r="BJ26" s="155"/>
      <c r="BK26" s="157"/>
      <c r="BL26" s="158"/>
      <c r="BM26" s="155"/>
      <c r="BN26" s="155"/>
      <c r="BO26" s="159"/>
      <c r="BP26" s="158"/>
      <c r="BQ26" s="155"/>
      <c r="BR26" s="155"/>
      <c r="BS26" s="160"/>
      <c r="BT26" s="158"/>
      <c r="BU26" s="163"/>
      <c r="BV26" s="155"/>
      <c r="BW26" s="162"/>
      <c r="BX26" s="155"/>
      <c r="BY26" s="163"/>
      <c r="BZ26" s="155"/>
      <c r="CA26" s="150"/>
      <c r="CB26" s="163"/>
      <c r="CC26" s="154"/>
      <c r="CD26" s="155"/>
      <c r="CE26" s="155"/>
      <c r="CF26" s="182"/>
      <c r="CG26" s="182"/>
      <c r="CH26" s="182"/>
      <c r="CI26" s="182"/>
      <c r="CJ26" s="182"/>
      <c r="CK26" s="182"/>
      <c r="CL26" s="182"/>
      <c r="CM26" s="182"/>
      <c r="CN26" s="163"/>
      <c r="CO26" s="155"/>
      <c r="CP26" s="154"/>
      <c r="CQ26" s="165"/>
      <c r="CR26" s="154"/>
      <c r="CS26" s="155"/>
      <c r="CT26" s="155"/>
      <c r="CU26" s="155"/>
      <c r="CV26" s="163"/>
      <c r="CW26" s="155"/>
      <c r="CX26" s="163"/>
      <c r="CY26" s="155"/>
      <c r="CZ26" s="155"/>
      <c r="DA26" s="155"/>
      <c r="DB26" s="155"/>
      <c r="DC26" s="163"/>
      <c r="DD26" s="155"/>
      <c r="DE26" s="154"/>
      <c r="DF26" s="163"/>
      <c r="DG26" s="155"/>
      <c r="DH26" s="168"/>
      <c r="DI26" s="150"/>
      <c r="DJ26" s="155"/>
      <c r="DK26" s="155"/>
      <c r="DL26" s="170"/>
      <c r="DM26" s="170"/>
      <c r="DN26" s="170"/>
      <c r="DO26" s="170"/>
      <c r="DP26" s="170"/>
      <c r="DQ26" s="155"/>
      <c r="DR26" s="170"/>
      <c r="DS26" s="155"/>
      <c r="DT26" s="155"/>
      <c r="DU26" s="155"/>
      <c r="DV26" s="155"/>
      <c r="DW26" s="125"/>
      <c r="DX26" s="125"/>
      <c r="DY26" s="125"/>
      <c r="DZ26" s="125"/>
      <c r="EA26" s="171"/>
      <c r="EB26" s="171"/>
      <c r="EC26" s="170"/>
      <c r="ED26" s="170"/>
      <c r="EE26" s="155"/>
      <c r="EF26" s="155"/>
      <c r="EG26" s="155"/>
      <c r="EH26" s="155"/>
      <c r="EI26" s="155"/>
      <c r="EJ26" s="155"/>
      <c r="EK26" s="198"/>
      <c r="EL26" s="150"/>
    </row>
    <row r="27" spans="1:142" s="199" customFormat="1" ht="34.950000000000003" customHeight="1" x14ac:dyDescent="0.25">
      <c r="A27" s="144">
        <v>24</v>
      </c>
      <c r="B27" s="196" t="s">
        <v>128</v>
      </c>
      <c r="C27" s="146"/>
      <c r="D27" s="147"/>
      <c r="E27" s="147"/>
      <c r="F27" s="146"/>
      <c r="G27" s="147"/>
      <c r="H27" s="147">
        <v>185</v>
      </c>
      <c r="I27" s="146">
        <v>185</v>
      </c>
      <c r="J27" s="147">
        <f>I27/H27*100</f>
        <v>100</v>
      </c>
      <c r="K27" s="147"/>
      <c r="L27" s="146"/>
      <c r="M27" s="147"/>
      <c r="N27" s="147"/>
      <c r="O27" s="149"/>
      <c r="P27" s="150"/>
      <c r="Q27" s="150"/>
      <c r="R27" s="147">
        <v>185</v>
      </c>
      <c r="S27" s="150"/>
      <c r="T27" s="151"/>
      <c r="U27" s="152"/>
      <c r="V27" s="150"/>
      <c r="W27" s="153"/>
      <c r="X27" s="153">
        <f t="shared" si="5"/>
        <v>0</v>
      </c>
      <c r="Y27" s="153"/>
      <c r="Z27" s="153"/>
      <c r="AA27" s="153"/>
      <c r="AB27" s="155"/>
      <c r="AC27" s="150"/>
      <c r="AD27" s="150"/>
      <c r="AE27" s="150"/>
      <c r="AF27" s="150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5"/>
      <c r="AY27" s="155"/>
      <c r="AZ27" s="155"/>
      <c r="BA27" s="155"/>
      <c r="BB27" s="155"/>
      <c r="BC27" s="155"/>
      <c r="BD27" s="155"/>
      <c r="BE27" s="155"/>
      <c r="BF27" s="155"/>
      <c r="BG27" s="158"/>
      <c r="BH27" s="157"/>
      <c r="BI27" s="155"/>
      <c r="BJ27" s="155"/>
      <c r="BK27" s="157"/>
      <c r="BL27" s="158"/>
      <c r="BM27" s="155"/>
      <c r="BN27" s="155"/>
      <c r="BO27" s="159"/>
      <c r="BP27" s="158"/>
      <c r="BQ27" s="155"/>
      <c r="BR27" s="155"/>
      <c r="BS27" s="160"/>
      <c r="BT27" s="158"/>
      <c r="BU27" s="163"/>
      <c r="BV27" s="155"/>
      <c r="BW27" s="162"/>
      <c r="BX27" s="155"/>
      <c r="BY27" s="163"/>
      <c r="BZ27" s="155"/>
      <c r="CA27" s="150"/>
      <c r="CB27" s="163"/>
      <c r="CC27" s="154"/>
      <c r="CD27" s="155"/>
      <c r="CE27" s="155"/>
      <c r="CF27" s="182"/>
      <c r="CG27" s="182"/>
      <c r="CH27" s="182"/>
      <c r="CI27" s="182"/>
      <c r="CJ27" s="182"/>
      <c r="CK27" s="182"/>
      <c r="CL27" s="182"/>
      <c r="CM27" s="182"/>
      <c r="CN27" s="163"/>
      <c r="CO27" s="155"/>
      <c r="CP27" s="154"/>
      <c r="CQ27" s="165"/>
      <c r="CR27" s="154"/>
      <c r="CS27" s="155"/>
      <c r="CT27" s="155"/>
      <c r="CU27" s="155"/>
      <c r="CV27" s="163"/>
      <c r="CW27" s="155"/>
      <c r="CX27" s="163"/>
      <c r="CY27" s="155"/>
      <c r="CZ27" s="155"/>
      <c r="DA27" s="155"/>
      <c r="DB27" s="155"/>
      <c r="DC27" s="163"/>
      <c r="DD27" s="155"/>
      <c r="DE27" s="154"/>
      <c r="DF27" s="163"/>
      <c r="DG27" s="150"/>
      <c r="DH27" s="168"/>
      <c r="DI27" s="150"/>
      <c r="DJ27" s="155"/>
      <c r="DK27" s="155"/>
      <c r="DL27" s="170"/>
      <c r="DM27" s="170"/>
      <c r="DN27" s="170"/>
      <c r="DO27" s="170"/>
      <c r="DP27" s="170"/>
      <c r="DQ27" s="155"/>
      <c r="DR27" s="170"/>
      <c r="DS27" s="155"/>
      <c r="DT27" s="155"/>
      <c r="DU27" s="155"/>
      <c r="DV27" s="155"/>
      <c r="DW27" s="125"/>
      <c r="DX27" s="125"/>
      <c r="DY27" s="125"/>
      <c r="DZ27" s="125"/>
      <c r="EA27" s="171"/>
      <c r="EB27" s="171"/>
      <c r="EC27" s="170"/>
      <c r="ED27" s="170"/>
      <c r="EE27" s="155"/>
      <c r="EF27" s="155"/>
      <c r="EG27" s="155"/>
      <c r="EH27" s="155"/>
      <c r="EI27" s="155"/>
      <c r="EJ27" s="155"/>
      <c r="EK27" s="198"/>
      <c r="EL27" s="150"/>
    </row>
    <row r="28" spans="1:142" s="199" customFormat="1" ht="34.950000000000003" customHeight="1" x14ac:dyDescent="0.25">
      <c r="A28" s="144">
        <v>25</v>
      </c>
      <c r="B28" s="196" t="s">
        <v>129</v>
      </c>
      <c r="C28" s="146"/>
      <c r="D28" s="147"/>
      <c r="E28" s="147"/>
      <c r="F28" s="146"/>
      <c r="G28" s="147"/>
      <c r="H28" s="147">
        <v>0</v>
      </c>
      <c r="I28" s="146"/>
      <c r="J28" s="147">
        <v>0</v>
      </c>
      <c r="K28" s="147"/>
      <c r="L28" s="146"/>
      <c r="M28" s="147"/>
      <c r="N28" s="147"/>
      <c r="O28" s="149"/>
      <c r="P28" s="150"/>
      <c r="Q28" s="150"/>
      <c r="R28" s="147">
        <v>0</v>
      </c>
      <c r="S28" s="150"/>
      <c r="T28" s="151"/>
      <c r="U28" s="152"/>
      <c r="V28" s="150"/>
      <c r="W28" s="153"/>
      <c r="X28" s="153">
        <f t="shared" si="5"/>
        <v>0</v>
      </c>
      <c r="Y28" s="153">
        <v>117</v>
      </c>
      <c r="Z28" s="153">
        <v>117</v>
      </c>
      <c r="AA28" s="153"/>
      <c r="AB28" s="155"/>
      <c r="AC28" s="150"/>
      <c r="AD28" s="150"/>
      <c r="AE28" s="150"/>
      <c r="AF28" s="150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8"/>
      <c r="BH28" s="157"/>
      <c r="BI28" s="155"/>
      <c r="BJ28" s="155"/>
      <c r="BK28" s="157"/>
      <c r="BL28" s="158"/>
      <c r="BM28" s="155"/>
      <c r="BN28" s="155"/>
      <c r="BO28" s="159"/>
      <c r="BP28" s="158"/>
      <c r="BQ28" s="155"/>
      <c r="BR28" s="155"/>
      <c r="BS28" s="160"/>
      <c r="BT28" s="158"/>
      <c r="BU28" s="163"/>
      <c r="BV28" s="155"/>
      <c r="BW28" s="162"/>
      <c r="BX28" s="155"/>
      <c r="BY28" s="163"/>
      <c r="BZ28" s="155"/>
      <c r="CA28" s="150"/>
      <c r="CB28" s="163"/>
      <c r="CC28" s="154"/>
      <c r="CD28" s="155"/>
      <c r="CE28" s="155"/>
      <c r="CF28" s="182"/>
      <c r="CG28" s="182"/>
      <c r="CH28" s="182"/>
      <c r="CI28" s="182"/>
      <c r="CJ28" s="182"/>
      <c r="CK28" s="182"/>
      <c r="CL28" s="182"/>
      <c r="CM28" s="182"/>
      <c r="CN28" s="163"/>
      <c r="CO28" s="155"/>
      <c r="CP28" s="165"/>
      <c r="CQ28" s="166"/>
      <c r="CR28" s="154"/>
      <c r="CS28" s="155"/>
      <c r="CT28" s="155"/>
      <c r="CU28" s="155"/>
      <c r="CV28" s="163"/>
      <c r="CW28" s="155"/>
      <c r="CX28" s="163"/>
      <c r="CY28" s="155"/>
      <c r="CZ28" s="155"/>
      <c r="DA28" s="155"/>
      <c r="DB28" s="155"/>
      <c r="DC28" s="163"/>
      <c r="DD28" s="155"/>
      <c r="DE28" s="154"/>
      <c r="DF28" s="163"/>
      <c r="DG28" s="150"/>
      <c r="DH28" s="168"/>
      <c r="DI28" s="150"/>
      <c r="DJ28" s="155"/>
      <c r="DK28" s="155"/>
      <c r="DL28" s="170"/>
      <c r="DM28" s="170"/>
      <c r="DN28" s="170"/>
      <c r="DO28" s="170"/>
      <c r="DP28" s="170"/>
      <c r="DQ28" s="155"/>
      <c r="DR28" s="170"/>
      <c r="DS28" s="155"/>
      <c r="DT28" s="155"/>
      <c r="DU28" s="155"/>
      <c r="DV28" s="155"/>
      <c r="DW28" s="125"/>
      <c r="DX28" s="125"/>
      <c r="DY28" s="125"/>
      <c r="DZ28" s="125"/>
      <c r="EA28" s="171"/>
      <c r="EB28" s="171"/>
      <c r="EC28" s="170"/>
      <c r="ED28" s="170"/>
      <c r="EE28" s="155"/>
      <c r="EF28" s="155"/>
      <c r="EG28" s="155"/>
      <c r="EH28" s="155"/>
      <c r="EI28" s="155"/>
      <c r="EJ28" s="155"/>
      <c r="EK28" s="198"/>
      <c r="EL28" s="150"/>
    </row>
    <row r="29" spans="1:142" s="199" customFormat="1" ht="34.950000000000003" customHeight="1" x14ac:dyDescent="0.25">
      <c r="A29" s="144">
        <v>26</v>
      </c>
      <c r="B29" s="196" t="s">
        <v>130</v>
      </c>
      <c r="C29" s="146"/>
      <c r="D29" s="147"/>
      <c r="E29" s="147"/>
      <c r="F29" s="146"/>
      <c r="G29" s="147"/>
      <c r="H29" s="147">
        <v>512</v>
      </c>
      <c r="I29" s="146">
        <v>512</v>
      </c>
      <c r="J29" s="147">
        <f>I29/H29*100</f>
        <v>100</v>
      </c>
      <c r="K29" s="147"/>
      <c r="L29" s="146"/>
      <c r="M29" s="147"/>
      <c r="N29" s="147"/>
      <c r="O29" s="149"/>
      <c r="P29" s="150"/>
      <c r="Q29" s="150"/>
      <c r="R29" s="147">
        <v>512</v>
      </c>
      <c r="S29" s="150"/>
      <c r="T29" s="151"/>
      <c r="U29" s="152"/>
      <c r="V29" s="150"/>
      <c r="W29" s="153"/>
      <c r="X29" s="153">
        <f t="shared" si="5"/>
        <v>0</v>
      </c>
      <c r="Y29" s="153"/>
      <c r="Z29" s="153"/>
      <c r="AA29" s="153"/>
      <c r="AB29" s="155"/>
      <c r="AC29" s="150"/>
      <c r="AD29" s="150"/>
      <c r="AE29" s="150"/>
      <c r="AF29" s="150"/>
      <c r="AG29" s="155">
        <v>100</v>
      </c>
      <c r="AH29" s="155">
        <v>155</v>
      </c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8"/>
      <c r="BH29" s="157"/>
      <c r="BI29" s="155"/>
      <c r="BJ29" s="155"/>
      <c r="BK29" s="157"/>
      <c r="BL29" s="158"/>
      <c r="BM29" s="155"/>
      <c r="BN29" s="155"/>
      <c r="BO29" s="159"/>
      <c r="BP29" s="158"/>
      <c r="BQ29" s="155"/>
      <c r="BR29" s="155"/>
      <c r="BS29" s="160"/>
      <c r="BT29" s="158"/>
      <c r="BU29" s="163"/>
      <c r="BV29" s="155"/>
      <c r="BW29" s="162"/>
      <c r="BX29" s="155"/>
      <c r="BY29" s="163"/>
      <c r="BZ29" s="155"/>
      <c r="CA29" s="150"/>
      <c r="CB29" s="163"/>
      <c r="CC29" s="154"/>
      <c r="CD29" s="155"/>
      <c r="CE29" s="155"/>
      <c r="CF29" s="182"/>
      <c r="CG29" s="182"/>
      <c r="CH29" s="182"/>
      <c r="CI29" s="182"/>
      <c r="CJ29" s="182"/>
      <c r="CK29" s="182"/>
      <c r="CL29" s="182"/>
      <c r="CM29" s="182"/>
      <c r="CN29" s="163"/>
      <c r="CO29" s="155"/>
      <c r="CP29" s="165"/>
      <c r="CQ29" s="166"/>
      <c r="CR29" s="154"/>
      <c r="CS29" s="155"/>
      <c r="CT29" s="155"/>
      <c r="CU29" s="155"/>
      <c r="CV29" s="163"/>
      <c r="CW29" s="155"/>
      <c r="CX29" s="163"/>
      <c r="CY29" s="155"/>
      <c r="CZ29" s="155"/>
      <c r="DA29" s="155"/>
      <c r="DB29" s="155"/>
      <c r="DC29" s="163"/>
      <c r="DD29" s="155"/>
      <c r="DE29" s="154"/>
      <c r="DF29" s="163"/>
      <c r="DG29" s="150"/>
      <c r="DH29" s="168"/>
      <c r="DI29" s="150"/>
      <c r="DJ29" s="155"/>
      <c r="DK29" s="155"/>
      <c r="DL29" s="170"/>
      <c r="DM29" s="170"/>
      <c r="DN29" s="170"/>
      <c r="DO29" s="170"/>
      <c r="DP29" s="170"/>
      <c r="DQ29" s="155"/>
      <c r="DR29" s="170"/>
      <c r="DS29" s="155"/>
      <c r="DT29" s="155"/>
      <c r="DU29" s="155"/>
      <c r="DV29" s="155"/>
      <c r="DW29" s="125"/>
      <c r="DX29" s="125"/>
      <c r="DY29" s="125"/>
      <c r="DZ29" s="125"/>
      <c r="EA29" s="171"/>
      <c r="EB29" s="171"/>
      <c r="EC29" s="170"/>
      <c r="ED29" s="170"/>
      <c r="EE29" s="155">
        <v>200</v>
      </c>
      <c r="EF29" s="155"/>
      <c r="EG29" s="155"/>
      <c r="EH29" s="155"/>
      <c r="EI29" s="155"/>
      <c r="EJ29" s="155"/>
      <c r="EK29" s="198"/>
      <c r="EL29" s="150"/>
    </row>
    <row r="30" spans="1:142" s="208" customFormat="1" ht="34.950000000000003" customHeight="1" x14ac:dyDescent="0.25">
      <c r="A30" s="200"/>
      <c r="B30" s="201" t="s">
        <v>131</v>
      </c>
      <c r="C30" s="202">
        <f>SUM(C5:C29)</f>
        <v>4293</v>
      </c>
      <c r="D30" s="202">
        <f>SUM(D5:D29)</f>
        <v>45</v>
      </c>
      <c r="E30" s="202">
        <f>SUM(E5:E29)</f>
        <v>22698</v>
      </c>
      <c r="F30" s="203">
        <f>SUM(F5:F29)</f>
        <v>22698</v>
      </c>
      <c r="G30" s="204">
        <f>F30/E30*100</f>
        <v>100</v>
      </c>
      <c r="H30" s="202">
        <f>SUM(H5:H29)</f>
        <v>22349</v>
      </c>
      <c r="I30" s="203">
        <f>SUM(I5:I29)</f>
        <v>18205</v>
      </c>
      <c r="J30" s="204">
        <f>I30/H30*100</f>
        <v>81.457783346010999</v>
      </c>
      <c r="K30" s="202">
        <f>SUM(K5:K29)</f>
        <v>4256</v>
      </c>
      <c r="L30" s="203">
        <f>SUM(L5:L29)</f>
        <v>1909</v>
      </c>
      <c r="M30" s="147">
        <f t="shared" si="4"/>
        <v>44.854323308270679</v>
      </c>
      <c r="N30" s="202">
        <f t="shared" ref="N30:U30" si="6">SUM(N5:N29)</f>
        <v>34</v>
      </c>
      <c r="O30" s="202">
        <f t="shared" si="6"/>
        <v>4256</v>
      </c>
      <c r="P30" s="202">
        <f t="shared" si="6"/>
        <v>1559</v>
      </c>
      <c r="Q30" s="202">
        <f t="shared" si="6"/>
        <v>820</v>
      </c>
      <c r="R30" s="202">
        <f t="shared" si="6"/>
        <v>22349</v>
      </c>
      <c r="S30" s="202">
        <f t="shared" si="6"/>
        <v>5090</v>
      </c>
      <c r="T30" s="202">
        <f t="shared" si="6"/>
        <v>5</v>
      </c>
      <c r="U30" s="202">
        <f t="shared" si="6"/>
        <v>19853</v>
      </c>
      <c r="V30" s="202">
        <f>SUM(V5:V29)</f>
        <v>20133</v>
      </c>
      <c r="W30" s="205">
        <f t="shared" ref="W30" si="7">V30/U30*100</f>
        <v>101.41036619150758</v>
      </c>
      <c r="X30" s="202">
        <f>SUM(X5:X29)</f>
        <v>0</v>
      </c>
      <c r="Y30" s="202">
        <f>SUM(Y5:Y29)</f>
        <v>3585</v>
      </c>
      <c r="Z30" s="202">
        <f>SUM(Z5:Z29)</f>
        <v>3285</v>
      </c>
      <c r="AA30" s="202">
        <f t="shared" ref="AA30:CL30" si="8">SUM(AA5:AA29)</f>
        <v>34</v>
      </c>
      <c r="AB30" s="202">
        <f t="shared" si="8"/>
        <v>10</v>
      </c>
      <c r="AC30" s="202">
        <f t="shared" si="8"/>
        <v>555</v>
      </c>
      <c r="AD30" s="202">
        <f t="shared" si="8"/>
        <v>555</v>
      </c>
      <c r="AE30" s="202">
        <f t="shared" si="8"/>
        <v>2188</v>
      </c>
      <c r="AF30" s="202">
        <f>SUM(AF5:AF29)</f>
        <v>2315</v>
      </c>
      <c r="AG30" s="202">
        <f t="shared" si="8"/>
        <v>570</v>
      </c>
      <c r="AH30" s="202">
        <f t="shared" si="8"/>
        <v>525</v>
      </c>
      <c r="AI30" s="202">
        <f t="shared" si="8"/>
        <v>70</v>
      </c>
      <c r="AJ30" s="202">
        <f t="shared" si="8"/>
        <v>20</v>
      </c>
      <c r="AK30" s="202">
        <f t="shared" si="8"/>
        <v>2</v>
      </c>
      <c r="AL30" s="204">
        <f t="shared" si="8"/>
        <v>28</v>
      </c>
      <c r="AM30" s="204">
        <f t="shared" si="8"/>
        <v>1.5</v>
      </c>
      <c r="AN30" s="202">
        <f t="shared" si="8"/>
        <v>5155</v>
      </c>
      <c r="AO30" s="202">
        <f t="shared" si="8"/>
        <v>5796</v>
      </c>
      <c r="AP30" s="202">
        <f t="shared" si="8"/>
        <v>0</v>
      </c>
      <c r="AQ30" s="202">
        <f t="shared" si="8"/>
        <v>0</v>
      </c>
      <c r="AR30" s="202">
        <f t="shared" si="8"/>
        <v>0</v>
      </c>
      <c r="AS30" s="202">
        <f t="shared" si="8"/>
        <v>0</v>
      </c>
      <c r="AT30" s="202">
        <f t="shared" si="8"/>
        <v>0</v>
      </c>
      <c r="AU30" s="202">
        <f t="shared" si="8"/>
        <v>0</v>
      </c>
      <c r="AV30" s="202">
        <f t="shared" si="8"/>
        <v>0</v>
      </c>
      <c r="AW30" s="202">
        <f t="shared" si="8"/>
        <v>0</v>
      </c>
      <c r="AX30" s="202">
        <f t="shared" si="8"/>
        <v>0</v>
      </c>
      <c r="AY30" s="202">
        <f t="shared" si="8"/>
        <v>0</v>
      </c>
      <c r="AZ30" s="202">
        <f t="shared" si="8"/>
        <v>0</v>
      </c>
      <c r="BA30" s="202">
        <f t="shared" si="8"/>
        <v>0</v>
      </c>
      <c r="BB30" s="202">
        <f t="shared" si="8"/>
        <v>0</v>
      </c>
      <c r="BC30" s="202">
        <f t="shared" si="8"/>
        <v>0</v>
      </c>
      <c r="BD30" s="202">
        <f t="shared" si="8"/>
        <v>0</v>
      </c>
      <c r="BE30" s="202">
        <f t="shared" si="8"/>
        <v>0</v>
      </c>
      <c r="BF30" s="202">
        <f t="shared" si="8"/>
        <v>0</v>
      </c>
      <c r="BG30" s="202">
        <f t="shared" si="8"/>
        <v>0</v>
      </c>
      <c r="BH30" s="202">
        <f t="shared" si="8"/>
        <v>0</v>
      </c>
      <c r="BI30" s="202">
        <f t="shared" si="8"/>
        <v>0</v>
      </c>
      <c r="BJ30" s="202">
        <f t="shared" si="8"/>
        <v>0</v>
      </c>
      <c r="BK30" s="202">
        <f t="shared" si="8"/>
        <v>0</v>
      </c>
      <c r="BL30" s="202">
        <f t="shared" si="8"/>
        <v>0</v>
      </c>
      <c r="BM30" s="202">
        <f t="shared" si="8"/>
        <v>0</v>
      </c>
      <c r="BN30" s="202">
        <f t="shared" si="8"/>
        <v>0</v>
      </c>
      <c r="BO30" s="202">
        <f t="shared" si="8"/>
        <v>0</v>
      </c>
      <c r="BP30" s="202">
        <f t="shared" si="8"/>
        <v>0</v>
      </c>
      <c r="BQ30" s="202">
        <f t="shared" si="8"/>
        <v>0</v>
      </c>
      <c r="BR30" s="202">
        <f t="shared" si="8"/>
        <v>0</v>
      </c>
      <c r="BS30" s="202">
        <f t="shared" si="8"/>
        <v>0</v>
      </c>
      <c r="BT30" s="202">
        <f t="shared" si="8"/>
        <v>0</v>
      </c>
      <c r="BU30" s="202">
        <f t="shared" si="8"/>
        <v>0</v>
      </c>
      <c r="BV30" s="202">
        <f t="shared" si="8"/>
        <v>0</v>
      </c>
      <c r="BW30" s="202">
        <f t="shared" si="8"/>
        <v>0</v>
      </c>
      <c r="BX30" s="202">
        <f t="shared" si="8"/>
        <v>0</v>
      </c>
      <c r="BY30" s="202">
        <f t="shared" si="8"/>
        <v>0</v>
      </c>
      <c r="BZ30" s="202">
        <f t="shared" si="8"/>
        <v>0</v>
      </c>
      <c r="CA30" s="202">
        <f t="shared" si="8"/>
        <v>0</v>
      </c>
      <c r="CB30" s="202">
        <f t="shared" si="8"/>
        <v>0</v>
      </c>
      <c r="CC30" s="202">
        <f t="shared" si="8"/>
        <v>0</v>
      </c>
      <c r="CD30" s="202">
        <f t="shared" si="8"/>
        <v>0</v>
      </c>
      <c r="CE30" s="202">
        <f t="shared" si="8"/>
        <v>0</v>
      </c>
      <c r="CF30" s="202">
        <f t="shared" si="8"/>
        <v>0</v>
      </c>
      <c r="CG30" s="202">
        <f t="shared" si="8"/>
        <v>0</v>
      </c>
      <c r="CH30" s="202">
        <f t="shared" si="8"/>
        <v>0</v>
      </c>
      <c r="CI30" s="202">
        <f t="shared" si="8"/>
        <v>0</v>
      </c>
      <c r="CJ30" s="202">
        <f t="shared" si="8"/>
        <v>0</v>
      </c>
      <c r="CK30" s="202">
        <f t="shared" si="8"/>
        <v>0</v>
      </c>
      <c r="CL30" s="202">
        <f t="shared" si="8"/>
        <v>0</v>
      </c>
      <c r="CM30" s="202">
        <f t="shared" ref="CM30:EF30" si="9">SUM(CM5:CM29)</f>
        <v>0</v>
      </c>
      <c r="CN30" s="202">
        <f t="shared" si="9"/>
        <v>0</v>
      </c>
      <c r="CO30" s="202">
        <f t="shared" si="9"/>
        <v>0</v>
      </c>
      <c r="CP30" s="202">
        <f t="shared" si="9"/>
        <v>0</v>
      </c>
      <c r="CQ30" s="202">
        <f t="shared" si="9"/>
        <v>0</v>
      </c>
      <c r="CR30" s="202">
        <f t="shared" si="9"/>
        <v>0</v>
      </c>
      <c r="CS30" s="202">
        <f t="shared" si="9"/>
        <v>0</v>
      </c>
      <c r="CT30" s="202">
        <f t="shared" si="9"/>
        <v>0</v>
      </c>
      <c r="CU30" s="202">
        <f t="shared" si="9"/>
        <v>0</v>
      </c>
      <c r="CV30" s="202">
        <f t="shared" si="9"/>
        <v>0</v>
      </c>
      <c r="CW30" s="202">
        <f t="shared" si="9"/>
        <v>0</v>
      </c>
      <c r="CX30" s="202">
        <f t="shared" si="9"/>
        <v>0</v>
      </c>
      <c r="CY30" s="202">
        <f t="shared" si="9"/>
        <v>0</v>
      </c>
      <c r="CZ30" s="202">
        <f t="shared" si="9"/>
        <v>0</v>
      </c>
      <c r="DA30" s="202">
        <f t="shared" si="9"/>
        <v>0</v>
      </c>
      <c r="DB30" s="202">
        <f t="shared" si="9"/>
        <v>0</v>
      </c>
      <c r="DC30" s="202">
        <f t="shared" si="9"/>
        <v>0</v>
      </c>
      <c r="DD30" s="202">
        <f t="shared" si="9"/>
        <v>0</v>
      </c>
      <c r="DE30" s="202">
        <f t="shared" si="9"/>
        <v>0</v>
      </c>
      <c r="DF30" s="202">
        <f t="shared" si="9"/>
        <v>0</v>
      </c>
      <c r="DG30" s="202">
        <f t="shared" si="9"/>
        <v>0</v>
      </c>
      <c r="DH30" s="202">
        <f t="shared" si="9"/>
        <v>0</v>
      </c>
      <c r="DI30" s="202">
        <f t="shared" si="9"/>
        <v>0</v>
      </c>
      <c r="DJ30" s="202">
        <f t="shared" si="9"/>
        <v>0</v>
      </c>
      <c r="DK30" s="202">
        <f t="shared" si="9"/>
        <v>0</v>
      </c>
      <c r="DL30" s="202">
        <f t="shared" si="9"/>
        <v>0</v>
      </c>
      <c r="DM30" s="202">
        <f t="shared" si="9"/>
        <v>0</v>
      </c>
      <c r="DN30" s="202">
        <f t="shared" si="9"/>
        <v>0</v>
      </c>
      <c r="DO30" s="202">
        <f t="shared" si="9"/>
        <v>0</v>
      </c>
      <c r="DP30" s="202">
        <f t="shared" si="9"/>
        <v>0</v>
      </c>
      <c r="DQ30" s="202">
        <f t="shared" si="9"/>
        <v>0</v>
      </c>
      <c r="DR30" s="202">
        <f t="shared" si="9"/>
        <v>0</v>
      </c>
      <c r="DS30" s="202">
        <f t="shared" si="9"/>
        <v>0</v>
      </c>
      <c r="DT30" s="202">
        <f t="shared" si="9"/>
        <v>0</v>
      </c>
      <c r="DU30" s="202">
        <f t="shared" si="9"/>
        <v>0</v>
      </c>
      <c r="DV30" s="202">
        <f t="shared" si="9"/>
        <v>0</v>
      </c>
      <c r="DW30" s="202">
        <f t="shared" si="9"/>
        <v>0</v>
      </c>
      <c r="DX30" s="202">
        <f t="shared" si="9"/>
        <v>0</v>
      </c>
      <c r="DY30" s="202">
        <f t="shared" si="9"/>
        <v>0</v>
      </c>
      <c r="DZ30" s="202">
        <f t="shared" si="9"/>
        <v>0</v>
      </c>
      <c r="EA30" s="202">
        <f t="shared" si="9"/>
        <v>0</v>
      </c>
      <c r="EB30" s="202">
        <f t="shared" si="9"/>
        <v>0</v>
      </c>
      <c r="EC30" s="202">
        <f t="shared" si="9"/>
        <v>0</v>
      </c>
      <c r="ED30" s="206">
        <f t="shared" si="9"/>
        <v>0</v>
      </c>
      <c r="EE30" s="202">
        <f>SUM(EE5:EE29)</f>
        <v>300</v>
      </c>
      <c r="EF30" s="202">
        <f t="shared" si="9"/>
        <v>1780</v>
      </c>
      <c r="EG30" s="202"/>
      <c r="EH30" s="202"/>
      <c r="EI30" s="207">
        <f>SUM(EI5:EI29)</f>
        <v>300</v>
      </c>
      <c r="EJ30" s="207">
        <f>SUM(EJ5:EJ29)</f>
        <v>250</v>
      </c>
      <c r="EK30" s="207"/>
      <c r="EL30" s="202">
        <f>SUM(EL5:EL29)</f>
        <v>20081</v>
      </c>
    </row>
    <row r="31" spans="1:142" s="226" customFormat="1" ht="28.2" customHeight="1" x14ac:dyDescent="0.25">
      <c r="A31" s="200"/>
      <c r="B31" s="209" t="s">
        <v>132</v>
      </c>
      <c r="C31" s="210">
        <v>161.30000000000001</v>
      </c>
      <c r="D31" s="210"/>
      <c r="E31" s="210">
        <v>6000</v>
      </c>
      <c r="F31" s="211">
        <v>6000</v>
      </c>
      <c r="G31" s="204">
        <f>F31/E31*100</f>
        <v>100</v>
      </c>
      <c r="H31" s="210">
        <v>7776</v>
      </c>
      <c r="I31" s="210">
        <v>7000</v>
      </c>
      <c r="J31" s="204">
        <f>I31/H31*100</f>
        <v>90.02057613168725</v>
      </c>
      <c r="K31" s="202">
        <v>185</v>
      </c>
      <c r="L31" s="203">
        <v>185</v>
      </c>
      <c r="M31" s="147">
        <f t="shared" si="4"/>
        <v>100</v>
      </c>
      <c r="N31" s="204"/>
      <c r="O31" s="200">
        <v>185</v>
      </c>
      <c r="P31" s="200">
        <v>185</v>
      </c>
      <c r="Q31" s="200">
        <v>0</v>
      </c>
      <c r="R31" s="200">
        <v>7776</v>
      </c>
      <c r="S31" s="200">
        <v>3500</v>
      </c>
      <c r="T31" s="200"/>
      <c r="U31" s="200">
        <v>5400</v>
      </c>
      <c r="V31" s="200">
        <v>5400</v>
      </c>
      <c r="W31" s="212">
        <f>V31/U31*100</f>
        <v>100</v>
      </c>
      <c r="X31" s="153">
        <f>V31-EL31</f>
        <v>0</v>
      </c>
      <c r="Y31" s="213">
        <v>1377</v>
      </c>
      <c r="Z31" s="213">
        <v>1000</v>
      </c>
      <c r="AA31" s="213"/>
      <c r="AB31" s="213"/>
      <c r="AC31" s="200">
        <v>0</v>
      </c>
      <c r="AD31" s="200">
        <v>0</v>
      </c>
      <c r="AE31" s="200">
        <v>0</v>
      </c>
      <c r="AF31" s="200">
        <v>0</v>
      </c>
      <c r="AG31" s="200">
        <v>1777</v>
      </c>
      <c r="AH31" s="200">
        <v>1660</v>
      </c>
      <c r="AI31" s="200">
        <v>119</v>
      </c>
      <c r="AJ31" s="200">
        <v>32</v>
      </c>
      <c r="AK31" s="200">
        <v>24.5</v>
      </c>
      <c r="AL31" s="200">
        <v>56.5</v>
      </c>
      <c r="AM31" s="200"/>
      <c r="AN31" s="200"/>
      <c r="AO31" s="200">
        <v>1500</v>
      </c>
      <c r="AP31" s="207"/>
      <c r="AQ31" s="207"/>
      <c r="AR31" s="207"/>
      <c r="AS31" s="207">
        <v>1000</v>
      </c>
      <c r="AT31" s="207"/>
      <c r="AU31" s="207"/>
      <c r="AV31" s="207"/>
      <c r="AW31" s="200"/>
      <c r="AX31" s="200"/>
      <c r="AY31" s="200"/>
      <c r="AZ31" s="200"/>
      <c r="BA31" s="200"/>
      <c r="BB31" s="200"/>
      <c r="BC31" s="200"/>
      <c r="BD31" s="200"/>
      <c r="BE31" s="200">
        <v>8470</v>
      </c>
      <c r="BF31" s="200">
        <v>8470</v>
      </c>
      <c r="BG31" s="214">
        <f>BF31/BE31*100</f>
        <v>100</v>
      </c>
      <c r="BH31" s="215">
        <f>BF31-DL31</f>
        <v>0</v>
      </c>
      <c r="BI31" s="200">
        <v>2000</v>
      </c>
      <c r="BJ31" s="200">
        <v>2760</v>
      </c>
      <c r="BK31" s="216">
        <f>BJ31/BI31*100</f>
        <v>138</v>
      </c>
      <c r="BL31" s="217">
        <f>BJ31-DM31</f>
        <v>0</v>
      </c>
      <c r="BM31" s="200">
        <v>3000</v>
      </c>
      <c r="BN31" s="200">
        <v>4000</v>
      </c>
      <c r="BO31" s="218">
        <f>BN31/BM31*100</f>
        <v>133.33333333333331</v>
      </c>
      <c r="BP31" s="217">
        <f>BN31-DN31</f>
        <v>3000</v>
      </c>
      <c r="BQ31" s="200">
        <v>8000</v>
      </c>
      <c r="BR31" s="200">
        <v>8500</v>
      </c>
      <c r="BS31" s="219">
        <f>BR31/BQ31*100</f>
        <v>106.25</v>
      </c>
      <c r="BT31" s="220">
        <f>BR31-DO31</f>
        <v>3500</v>
      </c>
      <c r="BU31" s="200">
        <v>2000</v>
      </c>
      <c r="BV31" s="200">
        <v>2000</v>
      </c>
      <c r="BW31" s="221">
        <f>((BJ31*0.45)+(BN31*0.35)+(BR31/1.33*0.18)+(BV31*0.2))/BY31*10</f>
        <v>21.576819041943512</v>
      </c>
      <c r="BX31" s="200">
        <v>700</v>
      </c>
      <c r="BY31" s="222">
        <v>1943</v>
      </c>
      <c r="BZ31" s="200"/>
      <c r="CA31" s="223"/>
      <c r="CB31" s="200">
        <v>6043</v>
      </c>
      <c r="CC31" s="207">
        <f>CD31+CE31</f>
        <v>6043</v>
      </c>
      <c r="CD31" s="200">
        <v>300</v>
      </c>
      <c r="CE31" s="200">
        <v>5743</v>
      </c>
      <c r="CF31" s="200"/>
      <c r="CG31" s="200"/>
      <c r="CH31" s="200"/>
      <c r="CI31" s="200"/>
      <c r="CJ31" s="200"/>
      <c r="CK31" s="200"/>
      <c r="CL31" s="200"/>
      <c r="CM31" s="200"/>
      <c r="CN31" s="200">
        <f>CE31-DQ31</f>
        <v>0</v>
      </c>
      <c r="CO31" s="200">
        <v>15000</v>
      </c>
      <c r="CP31" s="224">
        <f>CO31/CE31*10</f>
        <v>26.118753264844159</v>
      </c>
      <c r="CQ31" s="225">
        <f>CC31/CB31*100</f>
        <v>100</v>
      </c>
      <c r="CR31" s="200"/>
      <c r="CS31" s="200"/>
      <c r="CT31" s="200"/>
      <c r="CU31" s="200"/>
      <c r="CV31" s="200"/>
      <c r="CW31" s="200"/>
      <c r="CX31" s="200"/>
      <c r="CY31" s="200"/>
      <c r="CZ31" s="200"/>
      <c r="DA31" s="213">
        <v>200</v>
      </c>
      <c r="DB31" s="200">
        <v>140</v>
      </c>
      <c r="DC31" s="200">
        <v>6000</v>
      </c>
      <c r="DD31" s="200">
        <v>6000</v>
      </c>
      <c r="DE31" s="219">
        <f>DD31/DC31*100</f>
        <v>100</v>
      </c>
      <c r="DF31" s="200">
        <v>100</v>
      </c>
      <c r="DG31" s="223"/>
      <c r="DH31" s="223">
        <v>2112</v>
      </c>
      <c r="DI31" s="223">
        <v>2050</v>
      </c>
      <c r="DJ31" s="200">
        <v>15000</v>
      </c>
      <c r="DK31" s="224">
        <f>DJ31/DI31*10</f>
        <v>73.170731707317074</v>
      </c>
      <c r="DL31" s="226">
        <v>8470</v>
      </c>
      <c r="DM31" s="226">
        <v>2760</v>
      </c>
      <c r="DN31" s="226">
        <v>1000</v>
      </c>
      <c r="DO31" s="226">
        <v>5000</v>
      </c>
      <c r="DQ31" s="200">
        <v>5743</v>
      </c>
      <c r="DS31" s="200"/>
      <c r="DT31" s="200"/>
      <c r="DU31" s="200"/>
      <c r="DV31" s="200"/>
      <c r="DW31" s="210"/>
      <c r="DX31" s="210"/>
      <c r="DY31" s="210"/>
      <c r="DZ31" s="210"/>
      <c r="EA31" s="227"/>
      <c r="EB31" s="227"/>
      <c r="EE31" s="200"/>
      <c r="EF31" s="200"/>
      <c r="EG31" s="200"/>
      <c r="EH31" s="200"/>
      <c r="EI31" s="200"/>
      <c r="EJ31" s="200"/>
      <c r="EK31" s="200"/>
      <c r="EL31" s="200">
        <v>5400</v>
      </c>
    </row>
    <row r="32" spans="1:142" s="226" customFormat="1" ht="28.2" customHeight="1" x14ac:dyDescent="0.25">
      <c r="A32" s="200"/>
      <c r="B32" s="209" t="s">
        <v>133</v>
      </c>
      <c r="C32" s="228">
        <f>SUM(C30:C31)</f>
        <v>4454.3</v>
      </c>
      <c r="D32" s="228">
        <f>SUM(D30:D31)</f>
        <v>45</v>
      </c>
      <c r="E32" s="228">
        <f>SUM(E30:E31)</f>
        <v>28698</v>
      </c>
      <c r="F32" s="229">
        <f>SUM(F30:F31)</f>
        <v>28698</v>
      </c>
      <c r="G32" s="204">
        <f>F32/E32*100</f>
        <v>100</v>
      </c>
      <c r="H32" s="228">
        <f>SUM(H30:H31)</f>
        <v>30125</v>
      </c>
      <c r="I32" s="228">
        <f>SUM(I30:I31)</f>
        <v>25205</v>
      </c>
      <c r="J32" s="204">
        <f>I32/H32*100</f>
        <v>83.668049792531122</v>
      </c>
      <c r="K32" s="202">
        <f>SUM(K30:K31)</f>
        <v>4441</v>
      </c>
      <c r="L32" s="203">
        <f>SUM(L30:L31)</f>
        <v>2094</v>
      </c>
      <c r="M32" s="147">
        <f t="shared" si="4"/>
        <v>47.151542445395187</v>
      </c>
      <c r="N32" s="204"/>
      <c r="O32" s="228">
        <f>SUM(O30:O31)</f>
        <v>4441</v>
      </c>
      <c r="P32" s="228">
        <f>SUM(P30:P31)</f>
        <v>1744</v>
      </c>
      <c r="Q32" s="228">
        <f>SUM(Q30:Q31)</f>
        <v>820</v>
      </c>
      <c r="R32" s="228">
        <f>SUM(R30:R31)</f>
        <v>30125</v>
      </c>
      <c r="S32" s="228">
        <f>SUM(S30:S31)</f>
        <v>8590</v>
      </c>
      <c r="T32" s="228"/>
      <c r="U32" s="228">
        <f>SUM(U30:U31)</f>
        <v>25253</v>
      </c>
      <c r="V32" s="228">
        <f>SUM(V30:V31)</f>
        <v>25533</v>
      </c>
      <c r="W32" s="212">
        <f>V32/U32*100</f>
        <v>101.10877915495189</v>
      </c>
      <c r="X32" s="213">
        <f>SUM(X30:X31)</f>
        <v>0</v>
      </c>
      <c r="Y32" s="224">
        <f>SUM(Y30:Y31)</f>
        <v>4962</v>
      </c>
      <c r="Z32" s="224"/>
      <c r="AA32" s="213">
        <f>SUM(AA30:AA31)</f>
        <v>34</v>
      </c>
      <c r="AB32" s="224"/>
      <c r="AC32" s="213">
        <f t="shared" ref="AC32:BF32" si="10">SUM(AC30:AC31)</f>
        <v>555</v>
      </c>
      <c r="AD32" s="213">
        <f t="shared" si="10"/>
        <v>555</v>
      </c>
      <c r="AE32" s="213">
        <f t="shared" si="10"/>
        <v>2188</v>
      </c>
      <c r="AF32" s="213">
        <f t="shared" si="10"/>
        <v>2315</v>
      </c>
      <c r="AG32" s="213">
        <f t="shared" si="10"/>
        <v>2347</v>
      </c>
      <c r="AH32" s="213">
        <f t="shared" si="10"/>
        <v>2185</v>
      </c>
      <c r="AI32" s="213">
        <f t="shared" si="10"/>
        <v>189</v>
      </c>
      <c r="AJ32" s="213">
        <f t="shared" si="10"/>
        <v>52</v>
      </c>
      <c r="AK32" s="213">
        <f t="shared" si="10"/>
        <v>26.5</v>
      </c>
      <c r="AL32" s="213">
        <f t="shared" si="10"/>
        <v>84.5</v>
      </c>
      <c r="AM32" s="213"/>
      <c r="AN32" s="213">
        <f t="shared" si="10"/>
        <v>5155</v>
      </c>
      <c r="AO32" s="213">
        <f t="shared" si="10"/>
        <v>7296</v>
      </c>
      <c r="AP32" s="225">
        <f t="shared" si="10"/>
        <v>0</v>
      </c>
      <c r="AQ32" s="225">
        <f t="shared" si="10"/>
        <v>0</v>
      </c>
      <c r="AR32" s="225">
        <f t="shared" si="10"/>
        <v>0</v>
      </c>
      <c r="AS32" s="225">
        <f t="shared" si="10"/>
        <v>1000</v>
      </c>
      <c r="AT32" s="225">
        <f t="shared" si="10"/>
        <v>0</v>
      </c>
      <c r="AU32" s="225">
        <f t="shared" si="10"/>
        <v>0</v>
      </c>
      <c r="AV32" s="225">
        <f t="shared" si="10"/>
        <v>0</v>
      </c>
      <c r="AW32" s="225">
        <f t="shared" si="10"/>
        <v>0</v>
      </c>
      <c r="AX32" s="225">
        <f t="shared" si="10"/>
        <v>0</v>
      </c>
      <c r="AY32" s="225">
        <f t="shared" si="10"/>
        <v>0</v>
      </c>
      <c r="AZ32" s="225">
        <f t="shared" si="10"/>
        <v>0</v>
      </c>
      <c r="BA32" s="225">
        <f t="shared" si="10"/>
        <v>0</v>
      </c>
      <c r="BB32" s="225">
        <f t="shared" si="10"/>
        <v>0</v>
      </c>
      <c r="BC32" s="225">
        <f t="shared" si="10"/>
        <v>0</v>
      </c>
      <c r="BD32" s="225">
        <f t="shared" si="10"/>
        <v>0</v>
      </c>
      <c r="BE32" s="225">
        <f t="shared" si="10"/>
        <v>8470</v>
      </c>
      <c r="BF32" s="213">
        <f t="shared" si="10"/>
        <v>8470</v>
      </c>
      <c r="BG32" s="214">
        <f>BF32/BE32*100</f>
        <v>100</v>
      </c>
      <c r="BH32" s="215">
        <f>BF32-DL32</f>
        <v>0</v>
      </c>
      <c r="BI32" s="225">
        <f>SUM(BI30:BI31)</f>
        <v>2000</v>
      </c>
      <c r="BJ32" s="225">
        <f>SUM(BJ30:BJ31)</f>
        <v>2760</v>
      </c>
      <c r="BK32" s="218">
        <f>BJ32/BI32*100</f>
        <v>138</v>
      </c>
      <c r="BL32" s="217">
        <f>BJ32-DM32</f>
        <v>0</v>
      </c>
      <c r="BM32" s="225">
        <f>SUM(BM30:BM31)</f>
        <v>3000</v>
      </c>
      <c r="BN32" s="225">
        <f>SUM(BN30:BN31)</f>
        <v>4000</v>
      </c>
      <c r="BO32" s="218">
        <f>BN32/BM32*100</f>
        <v>133.33333333333331</v>
      </c>
      <c r="BP32" s="217">
        <f>BN32-DN32</f>
        <v>3000</v>
      </c>
      <c r="BQ32" s="225">
        <f>SUM(BQ30:BQ31)</f>
        <v>8000</v>
      </c>
      <c r="BR32" s="213">
        <f>SUM(BR30:BR31)</f>
        <v>8500</v>
      </c>
      <c r="BS32" s="219">
        <f>BR32/BQ32*100</f>
        <v>106.25</v>
      </c>
      <c r="BT32" s="220">
        <f>BR32-DO32</f>
        <v>3500</v>
      </c>
      <c r="BU32" s="225">
        <f>SUM(BU30:BU31)</f>
        <v>2000</v>
      </c>
      <c r="BV32" s="225">
        <f>SUM(BV30:BV31)</f>
        <v>2000</v>
      </c>
      <c r="BW32" s="221">
        <f>((BJ32*0.45)+(BN32*0.35)+(BR32/1.33*0.18)+(BV32*0.2))/BY32*10</f>
        <v>21.576819041943512</v>
      </c>
      <c r="BX32" s="225">
        <f>SUM(BX30:BX31)</f>
        <v>700</v>
      </c>
      <c r="BY32" s="230">
        <f>SUM(BY30:BY31)</f>
        <v>1943</v>
      </c>
      <c r="BZ32" s="225">
        <f>SUM(BZ30:BZ31)</f>
        <v>0</v>
      </c>
      <c r="CA32" s="231"/>
      <c r="CB32" s="225">
        <f>SUM(CB30:CB31)</f>
        <v>6043</v>
      </c>
      <c r="CC32" s="207">
        <f>CD32+CE32</f>
        <v>6043</v>
      </c>
      <c r="CD32" s="225">
        <f>SUM(CD30:CD31)</f>
        <v>300</v>
      </c>
      <c r="CE32" s="225">
        <f>SUM(CE30:CE31)</f>
        <v>5743</v>
      </c>
      <c r="CF32" s="213"/>
      <c r="CG32" s="213"/>
      <c r="CH32" s="213"/>
      <c r="CI32" s="213"/>
      <c r="CJ32" s="213"/>
      <c r="CK32" s="213"/>
      <c r="CL32" s="213"/>
      <c r="CM32" s="213"/>
      <c r="CN32" s="225">
        <f>SUM(CN30:CN31)</f>
        <v>0</v>
      </c>
      <c r="CO32" s="225">
        <f>SUM(CO30:CO31)</f>
        <v>15000</v>
      </c>
      <c r="CP32" s="224">
        <f>CO32/CE32*10</f>
        <v>26.118753264844159</v>
      </c>
      <c r="CQ32" s="225">
        <f>CC32/CB32*100</f>
        <v>100</v>
      </c>
      <c r="CR32" s="225"/>
      <c r="CS32" s="225">
        <f>SUM(CS30:CS31)</f>
        <v>0</v>
      </c>
      <c r="CT32" s="225">
        <f>SUM(CT30:CT31)</f>
        <v>0</v>
      </c>
      <c r="CU32" s="219">
        <f>SUM(CU30:CU31)</f>
        <v>0</v>
      </c>
      <c r="CV32" s="225"/>
      <c r="CW32" s="225"/>
      <c r="CX32" s="225"/>
      <c r="CY32" s="225"/>
      <c r="CZ32" s="225"/>
      <c r="DA32" s="225">
        <f>SUM(DA30:DA31)</f>
        <v>200</v>
      </c>
      <c r="DB32" s="225">
        <f>SUM(DB30:DB31)</f>
        <v>140</v>
      </c>
      <c r="DC32" s="225">
        <f>SUM(DC30:DC31)</f>
        <v>6000</v>
      </c>
      <c r="DD32" s="213">
        <f>SUM(DD30:DD31)</f>
        <v>6000</v>
      </c>
      <c r="DE32" s="219">
        <f>DD32/DC32*100</f>
        <v>100</v>
      </c>
      <c r="DF32" s="225">
        <f>SUM(DF30:DF31)</f>
        <v>100</v>
      </c>
      <c r="DG32" s="232">
        <f>SUM(DG30:DG31)</f>
        <v>0</v>
      </c>
      <c r="DH32" s="232">
        <f>SUM(DH30:DH31)</f>
        <v>2112</v>
      </c>
      <c r="DI32" s="231">
        <f>SUM(DI30:DI31)</f>
        <v>2050</v>
      </c>
      <c r="DJ32" s="231">
        <f>SUM(DJ30:DJ31)</f>
        <v>15000</v>
      </c>
      <c r="DK32" s="224">
        <f>DJ32/DI32*10</f>
        <v>73.170731707317074</v>
      </c>
      <c r="DL32" s="231">
        <f t="shared" ref="DL32:DZ32" si="11">SUM(DL30:DL31)</f>
        <v>8470</v>
      </c>
      <c r="DM32" s="231">
        <f t="shared" si="11"/>
        <v>2760</v>
      </c>
      <c r="DN32" s="231">
        <f t="shared" si="11"/>
        <v>1000</v>
      </c>
      <c r="DO32" s="231">
        <f t="shared" si="11"/>
        <v>5000</v>
      </c>
      <c r="DP32" s="231">
        <f t="shared" si="11"/>
        <v>0</v>
      </c>
      <c r="DQ32" s="231">
        <f t="shared" si="11"/>
        <v>5743</v>
      </c>
      <c r="DR32" s="231">
        <f t="shared" si="11"/>
        <v>0</v>
      </c>
      <c r="DS32" s="231">
        <f t="shared" si="11"/>
        <v>0</v>
      </c>
      <c r="DT32" s="231">
        <f t="shared" si="11"/>
        <v>0</v>
      </c>
      <c r="DU32" s="231">
        <f t="shared" si="11"/>
        <v>0</v>
      </c>
      <c r="DV32" s="231">
        <f t="shared" si="11"/>
        <v>0</v>
      </c>
      <c r="DW32" s="231">
        <f t="shared" si="11"/>
        <v>0</v>
      </c>
      <c r="DX32" s="231">
        <f t="shared" si="11"/>
        <v>0</v>
      </c>
      <c r="DY32" s="231">
        <f t="shared" si="11"/>
        <v>0</v>
      </c>
      <c r="DZ32" s="231">
        <f t="shared" si="11"/>
        <v>0</v>
      </c>
      <c r="EA32" s="227"/>
      <c r="EB32" s="227"/>
      <c r="EE32" s="202">
        <f>SUM(EE30:EE31)</f>
        <v>300</v>
      </c>
      <c r="EF32" s="202">
        <f t="shared" ref="EF32:EI32" si="12">SUM(EF30:EF31)</f>
        <v>1780</v>
      </c>
      <c r="EG32" s="202">
        <f t="shared" si="12"/>
        <v>0</v>
      </c>
      <c r="EH32" s="202">
        <f t="shared" si="12"/>
        <v>0</v>
      </c>
      <c r="EI32" s="202">
        <f t="shared" si="12"/>
        <v>300</v>
      </c>
      <c r="EJ32" s="200"/>
      <c r="EK32" s="200"/>
      <c r="EL32" s="228">
        <f>SUM(EL30:EL31)</f>
        <v>25481</v>
      </c>
    </row>
    <row r="33" spans="1:142" s="251" customFormat="1" ht="33.6" customHeight="1" x14ac:dyDescent="0.35">
      <c r="A33" s="233"/>
      <c r="B33" s="234" t="s">
        <v>134</v>
      </c>
      <c r="C33" s="234">
        <v>3810</v>
      </c>
      <c r="D33" s="233">
        <v>52</v>
      </c>
      <c r="E33" s="235">
        <v>22165</v>
      </c>
      <c r="F33" s="236">
        <v>22145</v>
      </c>
      <c r="G33" s="237">
        <f>F33/E33*100</f>
        <v>99.909767651703135</v>
      </c>
      <c r="H33" s="233">
        <v>22791</v>
      </c>
      <c r="I33" s="235">
        <v>17165</v>
      </c>
      <c r="J33" s="237">
        <f>I33/H33*100</f>
        <v>75.314817252424206</v>
      </c>
      <c r="K33" s="235">
        <v>4256</v>
      </c>
      <c r="L33" s="235">
        <v>2397</v>
      </c>
      <c r="M33" s="237"/>
      <c r="N33" s="237"/>
      <c r="O33" s="233">
        <v>4525</v>
      </c>
      <c r="P33" s="233">
        <v>2397</v>
      </c>
      <c r="Q33" s="233">
        <v>145</v>
      </c>
      <c r="R33" s="233">
        <v>22791</v>
      </c>
      <c r="S33" s="233">
        <v>770</v>
      </c>
      <c r="T33" s="233"/>
      <c r="U33" s="233">
        <v>19673</v>
      </c>
      <c r="V33" s="233">
        <v>19713</v>
      </c>
      <c r="W33" s="212">
        <f>V33/U33*100</f>
        <v>100.20332435317441</v>
      </c>
      <c r="X33" s="153">
        <v>11</v>
      </c>
      <c r="Y33" s="238">
        <v>3136</v>
      </c>
      <c r="Z33" s="238">
        <v>3146</v>
      </c>
      <c r="AA33" s="238"/>
      <c r="AB33" s="238"/>
      <c r="AC33" s="233">
        <v>555</v>
      </c>
      <c r="AD33" s="233">
        <v>555</v>
      </c>
      <c r="AE33" s="233">
        <v>1701</v>
      </c>
      <c r="AF33" s="233">
        <v>1806</v>
      </c>
      <c r="AG33" s="233">
        <v>500</v>
      </c>
      <c r="AH33" s="233">
        <v>500</v>
      </c>
      <c r="AI33" s="233">
        <v>73</v>
      </c>
      <c r="AJ33" s="233">
        <v>20</v>
      </c>
      <c r="AK33" s="233">
        <v>23</v>
      </c>
      <c r="AL33" s="233">
        <v>30</v>
      </c>
      <c r="AM33" s="233"/>
      <c r="AN33" s="233">
        <v>4544</v>
      </c>
      <c r="AO33" s="233">
        <v>4864</v>
      </c>
      <c r="AP33" s="239">
        <v>888</v>
      </c>
      <c r="AQ33" s="239"/>
      <c r="AR33" s="239"/>
      <c r="AS33" s="239">
        <v>16440</v>
      </c>
      <c r="AT33" s="239">
        <v>1597</v>
      </c>
      <c r="AU33" s="239">
        <v>555</v>
      </c>
      <c r="AV33" s="239"/>
      <c r="AW33" s="239"/>
      <c r="AX33" s="239">
        <v>530</v>
      </c>
      <c r="AY33" s="239"/>
      <c r="AZ33" s="239"/>
      <c r="BA33" s="239"/>
      <c r="BB33" s="239"/>
      <c r="BC33" s="239"/>
      <c r="BD33" s="239"/>
      <c r="BE33" s="239">
        <v>27417</v>
      </c>
      <c r="BF33" s="239">
        <v>26899</v>
      </c>
      <c r="BG33" s="240">
        <f>BF33/BE33*100</f>
        <v>98.110661268556015</v>
      </c>
      <c r="BH33" s="241">
        <f>BF33-DL33</f>
        <v>0</v>
      </c>
      <c r="BI33" s="239">
        <v>11680</v>
      </c>
      <c r="BJ33" s="239">
        <v>10705</v>
      </c>
      <c r="BK33" s="240">
        <f>BJ33/BI33*100</f>
        <v>91.652397260273972</v>
      </c>
      <c r="BL33" s="242">
        <f>BJ33-DM33</f>
        <v>0</v>
      </c>
      <c r="BM33" s="239">
        <v>46000</v>
      </c>
      <c r="BN33" s="239">
        <v>86235</v>
      </c>
      <c r="BO33" s="240">
        <f>BN33/BM33*100</f>
        <v>187.46739130434781</v>
      </c>
      <c r="BP33" s="242">
        <f>BN33-DN33</f>
        <v>1378</v>
      </c>
      <c r="BQ33" s="239">
        <v>76330</v>
      </c>
      <c r="BR33" s="239">
        <v>69592</v>
      </c>
      <c r="BS33" s="243">
        <f>BR33/BQ33*100</f>
        <v>91.172540285601983</v>
      </c>
      <c r="BT33" s="242">
        <f>BR33-DO33</f>
        <v>30988</v>
      </c>
      <c r="BU33" s="239"/>
      <c r="BV33" s="239">
        <v>9619</v>
      </c>
      <c r="BW33" s="243">
        <f>((BJ33*0.45)+(BN33*0.35)+(BR33/1.33*0.18)+(BV33*0.2))/BY33*10</f>
        <v>33.865657823307174</v>
      </c>
      <c r="BX33" s="239">
        <v>14299</v>
      </c>
      <c r="BY33" s="239">
        <v>13684</v>
      </c>
      <c r="BZ33" s="239">
        <v>11733</v>
      </c>
      <c r="CA33" s="244">
        <v>3980</v>
      </c>
      <c r="CB33" s="239">
        <v>24673</v>
      </c>
      <c r="CC33" s="239">
        <f>CD33+CE33</f>
        <v>21176</v>
      </c>
      <c r="CD33" s="239">
        <v>1958</v>
      </c>
      <c r="CE33" s="245">
        <v>19218</v>
      </c>
      <c r="CF33" s="245"/>
      <c r="CG33" s="245"/>
      <c r="CH33" s="245"/>
      <c r="CI33" s="245"/>
      <c r="CJ33" s="245"/>
      <c r="CK33" s="245"/>
      <c r="CL33" s="245"/>
      <c r="CM33" s="245"/>
      <c r="CN33" s="239">
        <f>CE33-DQ33</f>
        <v>2882</v>
      </c>
      <c r="CO33" s="239">
        <v>39651</v>
      </c>
      <c r="CP33" s="243">
        <f>CO33/CE33*10</f>
        <v>20.632219793943175</v>
      </c>
      <c r="CQ33" s="243">
        <f>CC33/CB33*100</f>
        <v>85.826612086086001</v>
      </c>
      <c r="CR33" s="239">
        <v>0</v>
      </c>
      <c r="CS33" s="239">
        <v>520</v>
      </c>
      <c r="CT33" s="239">
        <v>510</v>
      </c>
      <c r="CU33" s="239">
        <v>837</v>
      </c>
      <c r="CV33" s="239">
        <v>1376</v>
      </c>
      <c r="CW33" s="239">
        <v>1507</v>
      </c>
      <c r="CX33" s="239">
        <v>4784</v>
      </c>
      <c r="CY33" s="239">
        <v>5235</v>
      </c>
      <c r="CZ33" s="239">
        <v>36</v>
      </c>
      <c r="DA33" s="239">
        <v>0</v>
      </c>
      <c r="DB33" s="239">
        <v>5</v>
      </c>
      <c r="DC33" s="239">
        <v>22010</v>
      </c>
      <c r="DD33" s="233">
        <v>21578</v>
      </c>
      <c r="DE33" s="243">
        <f>DD33/DC33*100</f>
        <v>98.037255792821441</v>
      </c>
      <c r="DF33" s="239">
        <v>5165</v>
      </c>
      <c r="DG33" s="244">
        <v>4455</v>
      </c>
      <c r="DH33" s="244">
        <v>570</v>
      </c>
      <c r="DI33" s="246">
        <v>524</v>
      </c>
      <c r="DJ33" s="233">
        <v>10001</v>
      </c>
      <c r="DK33" s="247">
        <f>DJ33/DI33*10</f>
        <v>190.85877862595422</v>
      </c>
      <c r="DL33" s="248">
        <v>26899</v>
      </c>
      <c r="DM33" s="233">
        <v>10705</v>
      </c>
      <c r="DN33" s="248">
        <v>84857</v>
      </c>
      <c r="DO33" s="233">
        <v>38604</v>
      </c>
      <c r="DP33" s="248"/>
      <c r="DQ33" s="238">
        <v>16336</v>
      </c>
      <c r="DR33" s="248"/>
      <c r="DS33" s="233"/>
      <c r="DT33" s="233"/>
      <c r="DU33" s="233">
        <v>25</v>
      </c>
      <c r="DV33" s="233">
        <v>566.5</v>
      </c>
      <c r="DW33" s="234">
        <v>20</v>
      </c>
      <c r="DX33" s="234">
        <v>559</v>
      </c>
      <c r="DY33" s="234">
        <v>25</v>
      </c>
      <c r="DZ33" s="234">
        <v>1312</v>
      </c>
      <c r="EA33" s="249">
        <f>DV33+DX33+DZ33</f>
        <v>2437.5</v>
      </c>
      <c r="EB33" s="250"/>
      <c r="EE33" s="252"/>
      <c r="EF33" s="253">
        <v>14901</v>
      </c>
      <c r="EG33" s="253">
        <v>400</v>
      </c>
      <c r="EH33" s="253">
        <v>73</v>
      </c>
      <c r="EI33" s="253">
        <v>2398</v>
      </c>
      <c r="EJ33" s="253">
        <v>2320</v>
      </c>
      <c r="EK33" s="253"/>
      <c r="EL33" s="233">
        <v>19713</v>
      </c>
    </row>
    <row r="34" spans="1:142" x14ac:dyDescent="0.3">
      <c r="A34" s="254"/>
      <c r="B34" s="254"/>
      <c r="C34" s="255"/>
      <c r="D34" s="255"/>
      <c r="E34" s="255"/>
      <c r="F34" s="255"/>
      <c r="G34" s="255"/>
      <c r="H34" s="255"/>
      <c r="I34" s="255"/>
      <c r="J34" s="255"/>
      <c r="K34" s="255"/>
      <c r="L34" s="255"/>
      <c r="M34" s="255"/>
      <c r="N34" s="255"/>
      <c r="O34" s="255"/>
      <c r="P34" s="255"/>
      <c r="Q34" s="255"/>
      <c r="R34" s="256"/>
      <c r="S34" s="256"/>
      <c r="T34" s="257"/>
      <c r="DJ34" s="256"/>
      <c r="DK34" s="257"/>
    </row>
    <row r="35" spans="1:142" x14ac:dyDescent="0.3">
      <c r="CF35" s="258">
        <v>662</v>
      </c>
      <c r="CG35" s="258">
        <v>2851</v>
      </c>
      <c r="CH35" s="258">
        <v>3564</v>
      </c>
      <c r="CI35" s="258">
        <v>10020</v>
      </c>
      <c r="CJ35" s="258">
        <v>4627</v>
      </c>
      <c r="CK35" s="258">
        <v>292</v>
      </c>
      <c r="CL35" s="258">
        <v>60</v>
      </c>
      <c r="CM35" s="258">
        <v>854</v>
      </c>
      <c r="DJ35" s="254"/>
      <c r="DK35" s="257"/>
    </row>
    <row r="36" spans="1:142" x14ac:dyDescent="0.3">
      <c r="BE36" s="259" t="e">
        <f>сенокосы+однолетние травы+многолетние травы минус мн травы на семена+озимые на зеленый корм</f>
        <v>#NAME?</v>
      </c>
      <c r="CV36" s="260">
        <f>866+396+166.5+79</f>
        <v>1507.5</v>
      </c>
    </row>
    <row r="38" spans="1:142" x14ac:dyDescent="0.3">
      <c r="CE38" s="258" t="s">
        <v>135</v>
      </c>
      <c r="CG38" s="258">
        <v>391</v>
      </c>
    </row>
  </sheetData>
  <mergeCells count="73">
    <mergeCell ref="DW3:DX3"/>
    <mergeCell ref="DY3:DZ3"/>
    <mergeCell ref="EF3:EF4"/>
    <mergeCell ref="EG3:EG4"/>
    <mergeCell ref="EH3:EH4"/>
    <mergeCell ref="EL2:EL4"/>
    <mergeCell ref="E3:G3"/>
    <mergeCell ref="H3:J3"/>
    <mergeCell ref="K3:M3"/>
    <mergeCell ref="O3:Q3"/>
    <mergeCell ref="R3:S3"/>
    <mergeCell ref="AI3:AI4"/>
    <mergeCell ref="AJ3:AM3"/>
    <mergeCell ref="BI3:BL3"/>
    <mergeCell ref="BM3:BP3"/>
    <mergeCell ref="DH2:DT2"/>
    <mergeCell ref="DU2:DZ2"/>
    <mergeCell ref="EE2:EE4"/>
    <mergeCell ref="EF2:EH2"/>
    <mergeCell ref="EI2:EI4"/>
    <mergeCell ref="EJ2:EJ4"/>
    <mergeCell ref="DH3:DH4"/>
    <mergeCell ref="DI3:DK3"/>
    <mergeCell ref="DS3:DT3"/>
    <mergeCell ref="DU3:DV3"/>
    <mergeCell ref="CT2:CU3"/>
    <mergeCell ref="CV2:CY2"/>
    <mergeCell ref="CZ2:CZ3"/>
    <mergeCell ref="DA2:DB3"/>
    <mergeCell ref="DC2:DE2"/>
    <mergeCell ref="DF2:DG2"/>
    <mergeCell ref="CV3:CW3"/>
    <mergeCell ref="CX3:CY3"/>
    <mergeCell ref="DE3:DE4"/>
    <mergeCell ref="CA2:CA4"/>
    <mergeCell ref="CB2:CD3"/>
    <mergeCell ref="CE2:CP2"/>
    <mergeCell ref="CQ2:CQ3"/>
    <mergeCell ref="CR2:CR3"/>
    <mergeCell ref="CS2:CS4"/>
    <mergeCell ref="CE3:CN3"/>
    <mergeCell ref="CO3:CO4"/>
    <mergeCell ref="CP3:CP4"/>
    <mergeCell ref="BE2:BH3"/>
    <mergeCell ref="BI2:BV2"/>
    <mergeCell ref="BW2:BW4"/>
    <mergeCell ref="BX2:BX4"/>
    <mergeCell ref="BY2:BY4"/>
    <mergeCell ref="BZ2:BZ4"/>
    <mergeCell ref="BQ3:BT3"/>
    <mergeCell ref="BU3:BV3"/>
    <mergeCell ref="AN2:AO3"/>
    <mergeCell ref="AP2:AR3"/>
    <mergeCell ref="AS2:AW3"/>
    <mergeCell ref="AX2:BB3"/>
    <mergeCell ref="BC2:BC3"/>
    <mergeCell ref="BD2:BD3"/>
    <mergeCell ref="AA2:AA4"/>
    <mergeCell ref="AB2:AB4"/>
    <mergeCell ref="AC2:AD3"/>
    <mergeCell ref="AE2:AF3"/>
    <mergeCell ref="AG2:AH3"/>
    <mergeCell ref="AI2:AM2"/>
    <mergeCell ref="Y1:EI1"/>
    <mergeCell ref="A2:A4"/>
    <mergeCell ref="B2:B4"/>
    <mergeCell ref="C2:D2"/>
    <mergeCell ref="E2:M2"/>
    <mergeCell ref="N2:N4"/>
    <mergeCell ref="O2:S2"/>
    <mergeCell ref="T2:T4"/>
    <mergeCell ref="U2:X3"/>
    <mergeCell ref="Y2:Z3"/>
  </mergeCells>
  <pageMargins left="0.51181102362204722" right="0.11811023622047245" top="0" bottom="0" header="0.31496062992125984" footer="0.31496062992125984"/>
  <pageSetup paperSize="9" scale="47" fitToWidth="0" orientation="landscape" r:id="rId1"/>
  <rowBreaks count="1" manualBreakCount="1">
    <brk id="33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5 июня</vt:lpstr>
      <vt:lpstr>'5 июня'!Заголовки_для_печати</vt:lpstr>
      <vt:lpstr>'5 июня'!Область_печати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2017-06-05T05:13:44Z</dcterms:created>
  <dcterms:modified xsi:type="dcterms:W3CDTF">2017-06-05T05:14:08Z</dcterms:modified>
</cp:coreProperties>
</file>